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3.xml" ContentType="application/vnd.openxmlformats-officedocument.drawing+xml"/>
  <Override PartName="/xl/chartsheets/sheet6.xml" ContentType="application/vnd.openxmlformats-officedocument.spreadsheetml.chart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86" yWindow="65326" windowWidth="13920" windowHeight="8385" tabRatio="705" activeTab="0"/>
  </bookViews>
  <sheets>
    <sheet name="Paramétres" sheetId="1" r:id="rId1"/>
    <sheet name="Données P+" sheetId="2" r:id="rId2"/>
    <sheet name="Données P-" sheetId="3" r:id="rId3"/>
    <sheet name="Résultats" sheetId="4" r:id="rId4"/>
    <sheet name="Sauvegarde" sheetId="5" state="veryHidden" r:id="rId5"/>
    <sheet name="Trou 1P+" sheetId="6" r:id="rId6"/>
    <sheet name="Trou 2P+" sheetId="7" r:id="rId7"/>
    <sheet name="Trou 3P+" sheetId="8" r:id="rId8"/>
    <sheet name="Trou 1P-" sheetId="9" r:id="rId9"/>
    <sheet name="Trou 2P-" sheetId="10" r:id="rId10"/>
    <sheet name="Trou 3P-" sheetId="11" r:id="rId11"/>
    <sheet name="Modif" sheetId="12" state="veryHidden" r:id="rId12"/>
  </sheets>
  <definedNames>
    <definedName name="_xlnm.Print_Titles" localSheetId="3">'Résultats'!$1:$8</definedName>
    <definedName name="Nbro" localSheetId="2">#REF!</definedName>
    <definedName name="Nbro">#REF!</definedName>
    <definedName name="Z_868D7ADC_13E7_11D6_87F4_444553540000_.wvu.PrintArea" localSheetId="0" hidden="1">'Paramétres'!$A$1:$J$28</definedName>
    <definedName name="_xlnm.Print_Area" localSheetId="2">'Données P-'!$A$1:$M$42</definedName>
    <definedName name="_xlnm.Print_Area" localSheetId="1">'Données P+'!$A$1:$M$42</definedName>
    <definedName name="_xlnm.Print_Area" localSheetId="0">'Paramétres'!$A$11:$E$39</definedName>
    <definedName name="_xlnm.Print_Area" localSheetId="3">'Résultats'!$A$1:$AH$40</definedName>
  </definedNames>
  <calcPr fullCalcOnLoad="1"/>
</workbook>
</file>

<file path=xl/comments2.xml><?xml version="1.0" encoding="utf-8"?>
<comments xmlns="http://schemas.openxmlformats.org/spreadsheetml/2006/main">
  <authors>
    <author>DELRIEU</author>
  </authors>
  <commentList>
    <comment ref="J2" authorId="0">
      <text>
        <r>
          <rPr>
            <b/>
            <sz val="8"/>
            <rFont val="Tahoma"/>
            <family val="0"/>
          </rPr>
          <t>DELRIEU:</t>
        </r>
        <r>
          <rPr>
            <sz val="8"/>
            <rFont val="Tahoma"/>
            <family val="0"/>
          </rPr>
          <t xml:space="preserve">
Mettre la fuite propre du banc d'essais sous une pression maximal du banc ou 2000Pa avec le plus petit diaphragme ou le plus petit débitmétre</t>
        </r>
      </text>
    </comment>
  </commentList>
</comments>
</file>

<file path=xl/comments3.xml><?xml version="1.0" encoding="utf-8"?>
<comments xmlns="http://schemas.openxmlformats.org/spreadsheetml/2006/main">
  <authors>
    <author>DELRIEU</author>
  </authors>
  <commentList>
    <comment ref="J2" authorId="0">
      <text>
        <r>
          <rPr>
            <b/>
            <sz val="8"/>
            <rFont val="Tahoma"/>
            <family val="0"/>
          </rPr>
          <t>DELRIEU:</t>
        </r>
        <r>
          <rPr>
            <sz val="8"/>
            <rFont val="Tahoma"/>
            <family val="0"/>
          </rPr>
          <t xml:space="preserve">
Mettre la fuite propre du banc d'essais sous une pression maximal du banc ou 2000Pa avec le plus petit diaphragme ou le plus petit débitmétre</t>
        </r>
      </text>
    </comment>
  </commentList>
</comments>
</file>

<file path=xl/sharedStrings.xml><?xml version="1.0" encoding="utf-8"?>
<sst xmlns="http://schemas.openxmlformats.org/spreadsheetml/2006/main" count="579" uniqueCount="157">
  <si>
    <t>Diaphragmes</t>
  </si>
  <si>
    <t>Colonnes</t>
  </si>
  <si>
    <t>Étalonné le :</t>
  </si>
  <si>
    <t>Par :</t>
  </si>
  <si>
    <t>+</t>
  </si>
  <si>
    <t>Constante</t>
  </si>
  <si>
    <t xml:space="preserve">Choix du système de mesure      </t>
  </si>
  <si>
    <t xml:space="preserve">N° </t>
  </si>
  <si>
    <t>Coef</t>
  </si>
  <si>
    <t>N°</t>
  </si>
  <si>
    <t>FIN DE PROGRAMME</t>
  </si>
  <si>
    <t xml:space="preserve">Pression et température </t>
  </si>
  <si>
    <t xml:space="preserve">Nom de l'opérateur    : </t>
  </si>
  <si>
    <t>Pression Ath :</t>
  </si>
  <si>
    <t>kPa</t>
  </si>
  <si>
    <t>Date de contrôle :</t>
  </si>
  <si>
    <t>Temperature:</t>
  </si>
  <si>
    <t>Trou N°</t>
  </si>
  <si>
    <t>Pression  (Pa)</t>
  </si>
  <si>
    <t>PAR :</t>
  </si>
  <si>
    <t>Moyenne</t>
  </si>
  <si>
    <t>Moyenne des erreurs</t>
  </si>
  <si>
    <t>AUTOCONTROLE DU TROU N° 1</t>
  </si>
  <si>
    <t>ETALONNE LE :</t>
  </si>
  <si>
    <t>12 mois</t>
  </si>
  <si>
    <t>6 mois</t>
  </si>
  <si>
    <t>18 mois</t>
  </si>
  <si>
    <t>24 mois</t>
  </si>
  <si>
    <t>30 mois</t>
  </si>
  <si>
    <t>Date enregistrement</t>
  </si>
  <si>
    <t>Heure</t>
  </si>
  <si>
    <t>Pression Ath</t>
  </si>
  <si>
    <t>% d'erreur</t>
  </si>
  <si>
    <t>AUTOCONTROLE DU TROU N° 2</t>
  </si>
  <si>
    <t>AUTOCONTROLE DU TROU N° 3</t>
  </si>
  <si>
    <t>Date</t>
  </si>
  <si>
    <t>Etalonné par :</t>
  </si>
  <si>
    <t>Le :</t>
  </si>
  <si>
    <t>Date Sauve</t>
  </si>
  <si>
    <t>Par</t>
  </si>
  <si>
    <t>Nom de l'opérateur</t>
  </si>
  <si>
    <t>Date de l'autocontrôle</t>
  </si>
  <si>
    <t>°C</t>
  </si>
  <si>
    <t>Coef correcteur aux conditions normales =</t>
  </si>
  <si>
    <t xml:space="preserve">Fiche d'autocontrôle de la station d'essais A* E* V* de la société </t>
  </si>
  <si>
    <t>Erreur maximale</t>
  </si>
  <si>
    <t>Erreur minimale</t>
  </si>
  <si>
    <t>Valeur minimale à ne pas dépasser</t>
  </si>
  <si>
    <t>Valeur maximale à ne pas dépasser</t>
  </si>
  <si>
    <t>Autocontrôle de la station d'essais A* E* V* de la société</t>
  </si>
  <si>
    <t xml:space="preserve">Autocontrôle de la station d'essais A* E* V* en </t>
  </si>
  <si>
    <t>PRESSION POSITIVE</t>
  </si>
  <si>
    <t>PRESSION NEGATIVE</t>
  </si>
  <si>
    <t>Etalonnage effectué le</t>
  </si>
  <si>
    <t>Version N°</t>
  </si>
  <si>
    <t>Date :</t>
  </si>
  <si>
    <t>1,10</t>
  </si>
  <si>
    <t>Supression tableau depression et modif de forme par Marc Goessel</t>
  </si>
  <si>
    <t>Changement du logo CSTB</t>
  </si>
  <si>
    <t>Configuration de la feuille données pour enregistrer les :</t>
  </si>
  <si>
    <t xml:space="preserve">Fuite propre du banc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</si>
  <si>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</si>
  <si>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  aux conditions normales</t>
    </r>
  </si>
  <si>
    <t>Changer "M" par Pamela Anderson</t>
  </si>
  <si>
    <t xml:space="preserve">Introduction du fil chaud et colonne ,adjonction des fuites propres </t>
  </si>
  <si>
    <t>Nom de la SOCIETE</t>
  </si>
  <si>
    <t>PROGRAMME POUR L'AUTOCONTRÔLE DES STATIONS D'ESSAIS A* E* V*</t>
  </si>
  <si>
    <t>Changer  Pamela Anderson par organisme etalonnage et james bondes par societe</t>
  </si>
  <si>
    <t xml:space="preserve">Modif dans données de la formule qui comportait une erreur  pour le choix avec diaphragmes </t>
  </si>
  <si>
    <t>Protection des cellules de calcul</t>
  </si>
  <si>
    <t>Fil Chaud / Anémomètre</t>
  </si>
  <si>
    <t>Ajouter Anémomètre</t>
  </si>
  <si>
    <t>Valeur de ref de la plaque du CSTB</t>
  </si>
  <si>
    <t>P+</t>
  </si>
  <si>
    <t>P-</t>
  </si>
  <si>
    <t>Insertion des ref de la plaque du cstb</t>
  </si>
  <si>
    <t>Ø   (mm)</t>
  </si>
  <si>
    <t>Pression 2000 Pa</t>
  </si>
  <si>
    <t>Fuite Propre du banc</t>
  </si>
  <si>
    <t>m3/h</t>
  </si>
  <si>
    <t>Ø</t>
  </si>
  <si>
    <t>m3/h n</t>
  </si>
  <si>
    <t>Valeur de référence</t>
  </si>
  <si>
    <t>Valeur Limites</t>
  </si>
  <si>
    <t>Ref</t>
  </si>
  <si>
    <t>6 m</t>
  </si>
  <si>
    <t>12 m</t>
  </si>
  <si>
    <t>18 m</t>
  </si>
  <si>
    <t>24 m</t>
  </si>
  <si>
    <t>30 m</t>
  </si>
  <si>
    <t>Ref CSTB</t>
  </si>
  <si>
    <t>Tableau pour tracage des courbes</t>
  </si>
  <si>
    <t>Trou 1</t>
  </si>
  <si>
    <t>Trou 2</t>
  </si>
  <si>
    <t>Trou 3</t>
  </si>
  <si>
    <t>auto P1 T1p</t>
  </si>
  <si>
    <t>auto P2 T1p</t>
  </si>
  <si>
    <t>auto P3 T1p</t>
  </si>
  <si>
    <t>auto P4 T1p</t>
  </si>
  <si>
    <t>Auto P1 T1d</t>
  </si>
  <si>
    <t>Auto P2 T1d</t>
  </si>
  <si>
    <t>Auto P3 T1d</t>
  </si>
  <si>
    <t>Auto P4 T1d</t>
  </si>
  <si>
    <t>auto P1 T2p</t>
  </si>
  <si>
    <t>auto P2 T2p</t>
  </si>
  <si>
    <t>auto P3 T2p</t>
  </si>
  <si>
    <t>auto P4 T2p</t>
  </si>
  <si>
    <t>auto P1 T2d</t>
  </si>
  <si>
    <t>auto P2 T2d</t>
  </si>
  <si>
    <t>auto P3 T2d</t>
  </si>
  <si>
    <t>auto P4 T2d</t>
  </si>
  <si>
    <t>auto P1 T3p</t>
  </si>
  <si>
    <t>auto P2 T3p</t>
  </si>
  <si>
    <t>auto P3 T3p</t>
  </si>
  <si>
    <t>auto P4 T3p</t>
  </si>
  <si>
    <t>auto P1 T3d</t>
  </si>
  <si>
    <t>auto P2 T3d</t>
  </si>
  <si>
    <t>auto P3 T3d</t>
  </si>
  <si>
    <t>auto P4 T3d</t>
  </si>
  <si>
    <t xml:space="preserve">Valeur mesurer sur une serie de 4 plaques pris aux hasard   </t>
  </si>
  <si>
    <t xml:space="preserve">Changement complet de l'onglet Sauvegarde </t>
  </si>
  <si>
    <t xml:space="preserve">changement des messages d'erreur </t>
  </si>
  <si>
    <t>changement mot de passe</t>
  </si>
  <si>
    <t>adjonction de controls sur plusieur casse</t>
  </si>
  <si>
    <t>adjonction des fuite propre du banc</t>
  </si>
  <si>
    <t>supression du bouton transfer</t>
  </si>
  <si>
    <t>Modification de la variable "Fuite as long" en Fuite as Variant" pour accepter les valeurs decimales</t>
  </si>
  <si>
    <t>Version pour P+ et P-</t>
  </si>
  <si>
    <t>Pression Négative</t>
  </si>
  <si>
    <t>Pression Positive</t>
  </si>
  <si>
    <t>Ref_P+</t>
  </si>
  <si>
    <t>Ref_P-</t>
  </si>
  <si>
    <t>Realisation d'une version avec pression P+ et P-</t>
  </si>
  <si>
    <t xml:space="preserve">Modification des macros et des Onglets </t>
  </si>
  <si>
    <t>-</t>
  </si>
  <si>
    <t>Organisme d'étalonnage</t>
  </si>
  <si>
    <t>- 10% ou - 0,3</t>
  </si>
  <si>
    <t>+ 10% ou + 0,3</t>
  </si>
  <si>
    <t>écart / référence</t>
  </si>
  <si>
    <t>%</t>
  </si>
  <si>
    <r>
      <t>m</t>
    </r>
    <r>
      <rPr>
        <b/>
        <sz val="10"/>
        <rFont val="Calibri"/>
        <family val="2"/>
      </rPr>
      <t>³</t>
    </r>
    <r>
      <rPr>
        <b/>
        <sz val="7.5"/>
        <rFont val="Arial"/>
        <family val="2"/>
      </rPr>
      <t>/h</t>
    </r>
  </si>
  <si>
    <t>Référence</t>
  </si>
  <si>
    <r>
      <t xml:space="preserve">en </t>
    </r>
    <r>
      <rPr>
        <b/>
        <sz val="18"/>
        <color indexed="10"/>
        <rFont val="Arial"/>
        <family val="2"/>
      </rPr>
      <t>Pression Négative</t>
    </r>
  </si>
  <si>
    <r>
      <t xml:space="preserve">en </t>
    </r>
    <r>
      <rPr>
        <b/>
        <sz val="18"/>
        <color indexed="10"/>
        <rFont val="Arial"/>
        <family val="2"/>
      </rPr>
      <t>Pression Positive</t>
    </r>
  </si>
  <si>
    <t xml:space="preserve">Valeurs de référence </t>
  </si>
  <si>
    <t>Calcul des ecarts des fuites propres en m3/h</t>
  </si>
  <si>
    <t>xx/xx/xxxx</t>
  </si>
  <si>
    <t>par L DOFFIN</t>
  </si>
  <si>
    <t>Modif effectuée le</t>
  </si>
  <si>
    <t>NON PUBLIEE</t>
  </si>
  <si>
    <t>Correction sur version 3,00</t>
  </si>
  <si>
    <t>Intégration contrôle perméabilité à l'air pour valeur &lt;3m3/h</t>
  </si>
  <si>
    <t>rajout information étalonnage</t>
  </si>
  <si>
    <t>correcton bug sur valeurs déjà enregistrées</t>
  </si>
  <si>
    <t>changement logo CSTB</t>
  </si>
  <si>
    <t>gestion données renvoyées sur les cases A14 et A28, onglet paramètre</t>
  </si>
  <si>
    <t>correction erreur sur tracage courbe à 6 mois (LDOFFIN)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</si>
</sst>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#,##0.000"/>
    <numFmt numFmtId="174" formatCode="0.0"/>
    <numFmt numFmtId="175" formatCode="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[$-40C]dddd\ d\ mmmm\ yyyy"/>
    <numFmt numFmtId="182" formatCode="d/m/yy\ h:mm;@"/>
    <numFmt numFmtId="183" formatCode="[$-40C]d\ mmmm\ yyyy;@"/>
    <numFmt numFmtId="184" formatCode="[$-F400]h:mm:ss\ AM/PM"/>
    <numFmt numFmtId="185" formatCode="mmm\-yyyy"/>
    <numFmt numFmtId="186" formatCode="dd/mm/yy;@"/>
  </numFmts>
  <fonts count="82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28"/>
      <name val="Arial"/>
      <family val="2"/>
    </font>
    <font>
      <b/>
      <sz val="10"/>
      <color indexed="9"/>
      <name val="Arial"/>
      <family val="0"/>
    </font>
    <font>
      <b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i/>
      <sz val="24"/>
      <color indexed="12"/>
      <name val="Charles Open"/>
      <family val="0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sz val="18"/>
      <name val="Arial"/>
      <family val="2"/>
    </font>
    <font>
      <sz val="48"/>
      <name val="Arial"/>
      <family val="2"/>
    </font>
    <font>
      <b/>
      <sz val="10"/>
      <name val="Calibri"/>
      <family val="2"/>
    </font>
    <font>
      <b/>
      <sz val="7.5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0"/>
    </font>
    <font>
      <sz val="10.2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42"/>
      <name val="Arial"/>
      <family val="2"/>
    </font>
    <font>
      <b/>
      <sz val="20"/>
      <color indexed="10"/>
      <name val="Arial"/>
      <family val="2"/>
    </font>
    <font>
      <b/>
      <sz val="24"/>
      <color indexed="8"/>
      <name val="Arial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rgb="FFCCFFCC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431">
    <xf numFmtId="0" fontId="0" fillId="0" borderId="0" xfId="0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>
      <alignment horizontal="right"/>
    </xf>
    <xf numFmtId="0" fontId="8" fillId="34" borderId="10" xfId="0" applyFont="1" applyFill="1" applyBorder="1" applyAlignment="1">
      <alignment horizontal="centerContinuous" vertical="center" wrapText="1"/>
    </xf>
    <xf numFmtId="0" fontId="2" fillId="34" borderId="11" xfId="0" applyFont="1" applyFill="1" applyBorder="1" applyAlignment="1">
      <alignment horizontal="centerContinuous" vertical="center" wrapText="1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0" fillId="36" borderId="16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1" fontId="10" fillId="34" borderId="12" xfId="0" applyNumberFormat="1" applyFont="1" applyFill="1" applyBorder="1" applyAlignment="1">
      <alignment horizontal="center"/>
    </xf>
    <xf numFmtId="1" fontId="15" fillId="0" borderId="19" xfId="0" applyNumberFormat="1" applyFont="1" applyFill="1" applyBorder="1" applyAlignment="1" applyProtection="1">
      <alignment horizontal="center" vertical="center"/>
      <protection locked="0"/>
    </xf>
    <xf numFmtId="1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1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2" fontId="0" fillId="37" borderId="19" xfId="0" applyNumberFormat="1" applyFill="1" applyBorder="1" applyAlignment="1" applyProtection="1">
      <alignment horizontal="center" vertical="center"/>
      <protection/>
    </xf>
    <xf numFmtId="2" fontId="0" fillId="37" borderId="22" xfId="0" applyNumberForma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2" fontId="0" fillId="37" borderId="12" xfId="0" applyNumberFormat="1" applyFill="1" applyBorder="1" applyAlignment="1" applyProtection="1">
      <alignment horizontal="center" vertical="center"/>
      <protection/>
    </xf>
    <xf numFmtId="2" fontId="0" fillId="37" borderId="14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/>
    </xf>
    <xf numFmtId="0" fontId="6" fillId="37" borderId="25" xfId="0" applyFont="1" applyFill="1" applyBorder="1" applyAlignment="1" applyProtection="1">
      <alignment horizontal="center" vertical="center" wrapText="1"/>
      <protection/>
    </xf>
    <xf numFmtId="0" fontId="0" fillId="37" borderId="23" xfId="0" applyFill="1" applyBorder="1" applyAlignment="1" applyProtection="1">
      <alignment horizontal="center" vertical="center" wrapText="1"/>
      <protection/>
    </xf>
    <xf numFmtId="0" fontId="0" fillId="37" borderId="24" xfId="0" applyFill="1" applyBorder="1" applyAlignment="1" applyProtection="1">
      <alignment horizontal="center" vertical="center" wrapText="1"/>
      <protection/>
    </xf>
    <xf numFmtId="2" fontId="0" fillId="37" borderId="18" xfId="0" applyNumberFormat="1" applyFill="1" applyBorder="1" applyAlignment="1" applyProtection="1">
      <alignment horizontal="center" vertical="center"/>
      <protection/>
    </xf>
    <xf numFmtId="2" fontId="0" fillId="37" borderId="13" xfId="0" applyNumberFormat="1" applyFill="1" applyBorder="1" applyAlignment="1" applyProtection="1">
      <alignment horizontal="center" vertical="center"/>
      <protection/>
    </xf>
    <xf numFmtId="2" fontId="0" fillId="37" borderId="26" xfId="0" applyNumberFormat="1" applyFill="1" applyBorder="1" applyAlignment="1" applyProtection="1">
      <alignment horizontal="center" vertical="center"/>
      <protection/>
    </xf>
    <xf numFmtId="2" fontId="0" fillId="37" borderId="15" xfId="0" applyNumberFormat="1" applyFill="1" applyBorder="1" applyAlignment="1" applyProtection="1">
      <alignment horizontal="center" vertical="center"/>
      <protection/>
    </xf>
    <xf numFmtId="2" fontId="0" fillId="37" borderId="27" xfId="0" applyNumberFormat="1" applyFill="1" applyBorder="1" applyAlignment="1" applyProtection="1">
      <alignment horizontal="center" vertical="center"/>
      <protection/>
    </xf>
    <xf numFmtId="2" fontId="0" fillId="37" borderId="28" xfId="0" applyNumberForma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Continuous" vertical="center" wrapText="1"/>
    </xf>
    <xf numFmtId="0" fontId="2" fillId="34" borderId="29" xfId="0" applyFont="1" applyFill="1" applyBorder="1" applyAlignment="1">
      <alignment horizontal="centerContinuous" vertical="center" wrapText="1"/>
    </xf>
    <xf numFmtId="0" fontId="10" fillId="34" borderId="27" xfId="0" applyFont="1" applyFill="1" applyBorder="1" applyAlignment="1">
      <alignment horizontal="center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9" fillId="33" borderId="3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4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3" fillId="36" borderId="31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172" fontId="18" fillId="33" borderId="11" xfId="0" applyNumberFormat="1" applyFont="1" applyFill="1" applyBorder="1" applyAlignment="1" applyProtection="1">
      <alignment horizontal="center" vertical="center"/>
      <protection/>
    </xf>
    <xf numFmtId="172" fontId="18" fillId="33" borderId="13" xfId="0" applyNumberFormat="1" applyFont="1" applyFill="1" applyBorder="1" applyAlignment="1" applyProtection="1">
      <alignment horizontal="center" vertical="center"/>
      <protection/>
    </xf>
    <xf numFmtId="172" fontId="18" fillId="33" borderId="32" xfId="0" applyNumberFormat="1" applyFont="1" applyFill="1" applyBorder="1" applyAlignment="1" applyProtection="1">
      <alignment horizontal="center" vertical="center"/>
      <protection/>
    </xf>
    <xf numFmtId="172" fontId="18" fillId="33" borderId="33" xfId="0" applyNumberFormat="1" applyFont="1" applyFill="1" applyBorder="1" applyAlignment="1" applyProtection="1">
      <alignment horizontal="center" vertical="center"/>
      <protection/>
    </xf>
    <xf numFmtId="172" fontId="15" fillId="33" borderId="21" xfId="0" applyNumberFormat="1" applyFont="1" applyFill="1" applyBorder="1" applyAlignment="1" applyProtection="1">
      <alignment horizontal="center" vertical="center"/>
      <protection/>
    </xf>
    <xf numFmtId="172" fontId="15" fillId="33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horizontal="right"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172" fontId="17" fillId="33" borderId="38" xfId="0" applyNumberFormat="1" applyFont="1" applyFill="1" applyBorder="1" applyAlignment="1" applyProtection="1">
      <alignment vertical="center"/>
      <protection/>
    </xf>
    <xf numFmtId="172" fontId="15" fillId="33" borderId="0" xfId="0" applyNumberFormat="1" applyFont="1" applyFill="1" applyBorder="1" applyAlignment="1" applyProtection="1">
      <alignment horizontal="center" vertical="center"/>
      <protection/>
    </xf>
    <xf numFmtId="172" fontId="17" fillId="33" borderId="0" xfId="0" applyNumberFormat="1" applyFont="1" applyFill="1" applyBorder="1" applyAlignment="1" applyProtection="1">
      <alignment horizontal="center" vertical="center"/>
      <protection/>
    </xf>
    <xf numFmtId="172" fontId="0" fillId="33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8" borderId="0" xfId="0" applyFill="1" applyAlignment="1">
      <alignment/>
    </xf>
    <xf numFmtId="0" fontId="13" fillId="38" borderId="0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2" fontId="7" fillId="0" borderId="0" xfId="0" applyNumberFormat="1" applyFont="1" applyAlignment="1" quotePrefix="1">
      <alignment horizontal="center" vertical="center"/>
    </xf>
    <xf numFmtId="0" fontId="0" fillId="0" borderId="0" xfId="0" applyFill="1" applyAlignment="1">
      <alignment horizontal="center"/>
    </xf>
    <xf numFmtId="0" fontId="7" fillId="33" borderId="27" xfId="0" applyFont="1" applyFill="1" applyBorder="1" applyAlignment="1">
      <alignment horizontal="centerContinuous"/>
    </xf>
    <xf numFmtId="0" fontId="7" fillId="33" borderId="39" xfId="0" applyFont="1" applyFill="1" applyBorder="1" applyAlignment="1">
      <alignment horizontal="centerContinuous"/>
    </xf>
    <xf numFmtId="0" fontId="7" fillId="33" borderId="19" xfId="0" applyFont="1" applyFill="1" applyBorder="1" applyAlignment="1">
      <alignment horizontal="centerContinuous"/>
    </xf>
    <xf numFmtId="1" fontId="19" fillId="33" borderId="40" xfId="0" applyNumberFormat="1" applyFont="1" applyFill="1" applyBorder="1" applyAlignment="1" applyProtection="1">
      <alignment vertical="center" wrapText="1"/>
      <protection/>
    </xf>
    <xf numFmtId="0" fontId="4" fillId="33" borderId="41" xfId="0" applyFont="1" applyFill="1" applyBorder="1" applyAlignment="1" applyProtection="1">
      <alignment horizontal="right" vertical="center"/>
      <protection/>
    </xf>
    <xf numFmtId="1" fontId="19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39" borderId="18" xfId="0" applyFont="1" applyFill="1" applyBorder="1" applyAlignment="1" applyProtection="1">
      <alignment horizontal="center" vertical="center" wrapText="1"/>
      <protection/>
    </xf>
    <xf numFmtId="0" fontId="0" fillId="39" borderId="18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1" fontId="19" fillId="33" borderId="41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horizontal="center" vertical="center"/>
    </xf>
    <xf numFmtId="2" fontId="0" fillId="40" borderId="18" xfId="0" applyNumberFormat="1" applyFill="1" applyBorder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0" fontId="1" fillId="42" borderId="12" xfId="0" applyFont="1" applyFill="1" applyBorder="1" applyAlignment="1">
      <alignment horizontal="center" vertical="center"/>
    </xf>
    <xf numFmtId="0" fontId="1" fillId="42" borderId="13" xfId="0" applyFont="1" applyFill="1" applyBorder="1" applyAlignment="1">
      <alignment horizontal="center" vertical="center"/>
    </xf>
    <xf numFmtId="0" fontId="1" fillId="42" borderId="19" xfId="0" applyFont="1" applyFill="1" applyBorder="1" applyAlignment="1">
      <alignment horizontal="center" vertical="center"/>
    </xf>
    <xf numFmtId="14" fontId="0" fillId="43" borderId="12" xfId="0" applyNumberFormat="1" applyFill="1" applyBorder="1" applyAlignment="1">
      <alignment vertical="center"/>
    </xf>
    <xf numFmtId="14" fontId="0" fillId="43" borderId="13" xfId="0" applyNumberFormat="1" applyFill="1" applyBorder="1" applyAlignment="1">
      <alignment vertical="center"/>
    </xf>
    <xf numFmtId="0" fontId="13" fillId="43" borderId="14" xfId="0" applyFont="1" applyFill="1" applyBorder="1" applyAlignment="1">
      <alignment horizontal="center" vertical="center"/>
    </xf>
    <xf numFmtId="0" fontId="13" fillId="43" borderId="15" xfId="0" applyFont="1" applyFill="1" applyBorder="1" applyAlignment="1">
      <alignment horizontal="center" vertical="center"/>
    </xf>
    <xf numFmtId="0" fontId="1" fillId="27" borderId="25" xfId="0" applyFont="1" applyFill="1" applyBorder="1" applyAlignment="1">
      <alignment horizontal="center" vertical="center"/>
    </xf>
    <xf numFmtId="0" fontId="1" fillId="27" borderId="23" xfId="0" applyFont="1" applyFill="1" applyBorder="1" applyAlignment="1">
      <alignment horizontal="center" vertical="center"/>
    </xf>
    <xf numFmtId="0" fontId="0" fillId="27" borderId="23" xfId="0" applyFill="1" applyBorder="1" applyAlignment="1">
      <alignment horizontal="center" vertical="center"/>
    </xf>
    <xf numFmtId="14" fontId="0" fillId="43" borderId="17" xfId="0" applyNumberFormat="1" applyFill="1" applyBorder="1" applyAlignment="1">
      <alignment horizontal="center" vertical="center" wrapText="1"/>
    </xf>
    <xf numFmtId="0" fontId="1" fillId="43" borderId="17" xfId="0" applyFont="1" applyFill="1" applyBorder="1" applyAlignment="1">
      <alignment horizontal="center" vertical="center"/>
    </xf>
    <xf numFmtId="14" fontId="1" fillId="40" borderId="23" xfId="0" applyNumberFormat="1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14" fontId="1" fillId="40" borderId="23" xfId="0" applyNumberFormat="1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2" borderId="23" xfId="0" applyFont="1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1" fillId="44" borderId="23" xfId="0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0" fillId="0" borderId="0" xfId="0" applyFont="1" applyAlignment="1">
      <alignment/>
    </xf>
    <xf numFmtId="0" fontId="1" fillId="41" borderId="23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1" fontId="15" fillId="45" borderId="22" xfId="0" applyNumberFormat="1" applyFont="1" applyFill="1" applyBorder="1" applyAlignment="1" applyProtection="1">
      <alignment vertical="center"/>
      <protection/>
    </xf>
    <xf numFmtId="1" fontId="76" fillId="45" borderId="2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4" fontId="0" fillId="44" borderId="18" xfId="0" applyNumberFormat="1" applyFill="1" applyBorder="1" applyAlignment="1">
      <alignment horizontal="center" vertical="center"/>
    </xf>
    <xf numFmtId="0" fontId="0" fillId="44" borderId="18" xfId="0" applyFill="1" applyBorder="1" applyAlignment="1">
      <alignment horizontal="center" vertical="center"/>
    </xf>
    <xf numFmtId="0" fontId="29" fillId="33" borderId="0" xfId="0" applyFont="1" applyFill="1" applyAlignment="1">
      <alignment horizontal="centerContinuous"/>
    </xf>
    <xf numFmtId="9" fontId="0" fillId="44" borderId="18" xfId="0" applyNumberFormat="1" applyFont="1" applyFill="1" applyBorder="1" applyAlignment="1" quotePrefix="1">
      <alignment horizontal="center" vertical="center"/>
    </xf>
    <xf numFmtId="2" fontId="0" fillId="40" borderId="13" xfId="0" applyNumberFormat="1" applyFill="1" applyBorder="1" applyAlignment="1">
      <alignment horizontal="center" vertical="center"/>
    </xf>
    <xf numFmtId="2" fontId="0" fillId="40" borderId="15" xfId="0" applyNumberFormat="1" applyFill="1" applyBorder="1" applyAlignment="1">
      <alignment horizontal="center" vertical="center"/>
    </xf>
    <xf numFmtId="2" fontId="0" fillId="40" borderId="12" xfId="0" applyNumberFormat="1" applyFill="1" applyBorder="1" applyAlignment="1">
      <alignment horizontal="center" vertical="center"/>
    </xf>
    <xf numFmtId="2" fontId="13" fillId="46" borderId="12" xfId="0" applyNumberFormat="1" applyFont="1" applyFill="1" applyBorder="1" applyAlignment="1">
      <alignment horizontal="center" vertical="center"/>
    </xf>
    <xf numFmtId="2" fontId="13" fillId="46" borderId="13" xfId="0" applyNumberFormat="1" applyFont="1" applyFill="1" applyBorder="1" applyAlignment="1">
      <alignment horizontal="center" vertical="center"/>
    </xf>
    <xf numFmtId="2" fontId="0" fillId="40" borderId="19" xfId="0" applyNumberFormat="1" applyFill="1" applyBorder="1" applyAlignment="1">
      <alignment horizontal="center" vertical="center"/>
    </xf>
    <xf numFmtId="2" fontId="0" fillId="40" borderId="13" xfId="0" applyNumberFormat="1" applyFill="1" applyBorder="1" applyAlignment="1">
      <alignment horizontal="center"/>
    </xf>
    <xf numFmtId="2" fontId="0" fillId="40" borderId="14" xfId="0" applyNumberFormat="1" applyFill="1" applyBorder="1" applyAlignment="1">
      <alignment horizontal="center" vertical="center"/>
    </xf>
    <xf numFmtId="2" fontId="13" fillId="46" borderId="14" xfId="0" applyNumberFormat="1" applyFont="1" applyFill="1" applyBorder="1" applyAlignment="1">
      <alignment horizontal="center" vertical="center"/>
    </xf>
    <xf numFmtId="2" fontId="13" fillId="46" borderId="15" xfId="0" applyNumberFormat="1" applyFont="1" applyFill="1" applyBorder="1" applyAlignment="1">
      <alignment horizontal="center" vertical="center"/>
    </xf>
    <xf numFmtId="2" fontId="0" fillId="40" borderId="22" xfId="0" applyNumberFormat="1" applyFill="1" applyBorder="1" applyAlignment="1">
      <alignment horizontal="center" vertical="center"/>
    </xf>
    <xf numFmtId="2" fontId="0" fillId="40" borderId="15" xfId="0" applyNumberFormat="1" applyFill="1" applyBorder="1" applyAlignment="1">
      <alignment horizontal="center"/>
    </xf>
    <xf numFmtId="0" fontId="30" fillId="33" borderId="0" xfId="0" applyFont="1" applyFill="1" applyAlignment="1" applyProtection="1">
      <alignment vertical="center"/>
      <protection locked="0"/>
    </xf>
    <xf numFmtId="1" fontId="19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0" fillId="40" borderId="18" xfId="0" applyNumberFormat="1" applyFill="1" applyBorder="1" applyAlignment="1">
      <alignment horizontal="center"/>
    </xf>
    <xf numFmtId="2" fontId="1" fillId="43" borderId="18" xfId="0" applyNumberFormat="1" applyFont="1" applyFill="1" applyBorder="1" applyAlignment="1">
      <alignment horizontal="center"/>
    </xf>
    <xf numFmtId="0" fontId="0" fillId="45" borderId="0" xfId="0" applyFont="1" applyFill="1" applyAlignment="1">
      <alignment horizontal="centerContinuous" vertical="center"/>
    </xf>
    <xf numFmtId="0" fontId="0" fillId="45" borderId="0" xfId="0" applyFill="1" applyAlignment="1">
      <alignment horizontal="centerContinuous" vertical="center"/>
    </xf>
    <xf numFmtId="1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172" fontId="15" fillId="33" borderId="43" xfId="0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Alignment="1">
      <alignment horizontal="center" vertical="center"/>
    </xf>
    <xf numFmtId="2" fontId="0" fillId="33" borderId="0" xfId="0" applyNumberFormat="1" applyFill="1" applyAlignment="1">
      <alignment vertical="center"/>
    </xf>
    <xf numFmtId="2" fontId="15" fillId="33" borderId="0" xfId="0" applyNumberFormat="1" applyFont="1" applyFill="1" applyAlignment="1">
      <alignment horizontal="center" vertical="center"/>
    </xf>
    <xf numFmtId="2" fontId="15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left"/>
    </xf>
    <xf numFmtId="2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174" fontId="6" fillId="0" borderId="18" xfId="0" applyNumberFormat="1" applyFont="1" applyFill="1" applyBorder="1" applyAlignment="1" applyProtection="1">
      <alignment horizontal="center" vertical="center"/>
      <protection locked="0"/>
    </xf>
    <xf numFmtId="174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15" fillId="39" borderId="15" xfId="0" applyNumberFormat="1" applyFont="1" applyFill="1" applyBorder="1" applyAlignment="1" applyProtection="1">
      <alignment horizontal="center" vertical="center"/>
      <protection/>
    </xf>
    <xf numFmtId="0" fontId="0" fillId="41" borderId="0" xfId="0" applyFill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172" fontId="15" fillId="33" borderId="36" xfId="0" applyNumberFormat="1" applyFont="1" applyFill="1" applyBorder="1" applyAlignment="1" applyProtection="1">
      <alignment horizontal="center" vertical="center"/>
      <protection/>
    </xf>
    <xf numFmtId="0" fontId="32" fillId="33" borderId="3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44" xfId="0" applyFill="1" applyBorder="1" applyAlignment="1">
      <alignment horizontal="center" vertical="center" wrapText="1"/>
    </xf>
    <xf numFmtId="0" fontId="6" fillId="37" borderId="45" xfId="0" applyFont="1" applyFill="1" applyBorder="1" applyAlignment="1" applyProtection="1">
      <alignment horizontal="center" vertical="center" wrapText="1"/>
      <protection/>
    </xf>
    <xf numFmtId="0" fontId="16" fillId="33" borderId="46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44" xfId="0" applyFill="1" applyBorder="1" applyAlignment="1">
      <alignment vertical="center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 applyProtection="1">
      <alignment horizontal="center" vertical="center"/>
      <protection/>
    </xf>
    <xf numFmtId="0" fontId="6" fillId="37" borderId="18" xfId="0" applyFont="1" applyFill="1" applyBorder="1" applyAlignment="1" applyProtection="1">
      <alignment horizontal="center" vertical="center" wrapText="1"/>
      <protection/>
    </xf>
    <xf numFmtId="0" fontId="0" fillId="37" borderId="18" xfId="0" applyFill="1" applyBorder="1" applyAlignment="1" applyProtection="1">
      <alignment horizontal="center" vertical="center" wrapText="1"/>
      <protection/>
    </xf>
    <xf numFmtId="2" fontId="15" fillId="37" borderId="13" xfId="0" applyNumberFormat="1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0" fillId="44" borderId="0" xfId="0" applyFont="1" applyFill="1" applyAlignment="1">
      <alignment horizontal="center"/>
    </xf>
    <xf numFmtId="0" fontId="1" fillId="43" borderId="0" xfId="0" applyFont="1" applyFill="1" applyAlignment="1">
      <alignment horizontal="center"/>
    </xf>
    <xf numFmtId="0" fontId="1" fillId="43" borderId="18" xfId="0" applyFont="1" applyFill="1" applyBorder="1" applyAlignment="1">
      <alignment horizontal="center"/>
    </xf>
    <xf numFmtId="2" fontId="15" fillId="37" borderId="27" xfId="0" applyNumberFormat="1" applyFont="1" applyFill="1" applyBorder="1" applyAlignment="1" applyProtection="1">
      <alignment horizontal="center" vertical="center"/>
      <protection/>
    </xf>
    <xf numFmtId="2" fontId="15" fillId="37" borderId="19" xfId="0" applyNumberFormat="1" applyFont="1" applyFill="1" applyBorder="1" applyAlignment="1" applyProtection="1">
      <alignment horizontal="center" vertical="center"/>
      <protection/>
    </xf>
    <xf numFmtId="2" fontId="15" fillId="37" borderId="12" xfId="0" applyNumberFormat="1" applyFont="1" applyFill="1" applyBorder="1" applyAlignment="1" applyProtection="1">
      <alignment horizontal="center" vertical="center"/>
      <protection/>
    </xf>
    <xf numFmtId="0" fontId="6" fillId="37" borderId="46" xfId="0" applyFont="1" applyFill="1" applyBorder="1" applyAlignment="1" applyProtection="1">
      <alignment horizontal="center" vertical="center" wrapText="1"/>
      <protection/>
    </xf>
    <xf numFmtId="0" fontId="0" fillId="37" borderId="27" xfId="0" applyFill="1" applyBorder="1" applyAlignment="1" applyProtection="1">
      <alignment horizontal="center" vertical="center" wrapText="1"/>
      <protection/>
    </xf>
    <xf numFmtId="0" fontId="0" fillId="37" borderId="28" xfId="0" applyFill="1" applyBorder="1" applyAlignment="1" applyProtection="1">
      <alignment horizontal="center" vertical="center" wrapText="1"/>
      <protection/>
    </xf>
    <xf numFmtId="0" fontId="0" fillId="33" borderId="52" xfId="0" applyFill="1" applyBorder="1" applyAlignment="1">
      <alignment vertical="center"/>
    </xf>
    <xf numFmtId="0" fontId="4" fillId="33" borderId="49" xfId="0" applyFont="1" applyFill="1" applyBorder="1" applyAlignment="1">
      <alignment horizontal="center" vertical="center"/>
    </xf>
    <xf numFmtId="0" fontId="0" fillId="37" borderId="26" xfId="0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49" xfId="0" applyFill="1" applyBorder="1" applyAlignment="1">
      <alignment vertical="center"/>
    </xf>
    <xf numFmtId="0" fontId="3" fillId="33" borderId="49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0" fillId="44" borderId="18" xfId="0" applyNumberFormat="1" applyFill="1" applyBorder="1" applyAlignment="1">
      <alignment horizontal="center" vertical="center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1" fontId="76" fillId="45" borderId="24" xfId="0" applyNumberFormat="1" applyFont="1" applyFill="1" applyBorder="1" applyAlignment="1" applyProtection="1">
      <alignment vertical="center"/>
      <protection/>
    </xf>
    <xf numFmtId="1" fontId="76" fillId="45" borderId="24" xfId="0" applyNumberFormat="1" applyFont="1" applyFill="1" applyBorder="1" applyAlignment="1" applyProtection="1">
      <alignment vertical="center"/>
      <protection/>
    </xf>
    <xf numFmtId="1" fontId="76" fillId="45" borderId="24" xfId="0" applyNumberFormat="1" applyFont="1" applyFill="1" applyBorder="1" applyAlignment="1" applyProtection="1">
      <alignment vertical="center"/>
      <protection/>
    </xf>
    <xf numFmtId="0" fontId="77" fillId="33" borderId="38" xfId="0" applyFont="1" applyFill="1" applyBorder="1" applyAlignment="1">
      <alignment vertical="center"/>
    </xf>
    <xf numFmtId="2" fontId="0" fillId="0" borderId="21" xfId="0" applyNumberFormat="1" applyFont="1" applyFill="1" applyBorder="1" applyAlignment="1" applyProtection="1">
      <alignment horizontal="center" vertical="center"/>
      <protection/>
    </xf>
    <xf numFmtId="0" fontId="3" fillId="36" borderId="16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4" fontId="3" fillId="36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8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40" borderId="18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2" fontId="0" fillId="47" borderId="10" xfId="0" applyNumberFormat="1" applyFont="1" applyFill="1" applyBorder="1" applyAlignment="1" applyProtection="1">
      <alignment horizontal="center" vertical="center"/>
      <protection/>
    </xf>
    <xf numFmtId="2" fontId="0" fillId="47" borderId="12" xfId="0" applyNumberFormat="1" applyFont="1" applyFill="1" applyBorder="1" applyAlignment="1" applyProtection="1">
      <alignment horizontal="center" vertical="center"/>
      <protection/>
    </xf>
    <xf numFmtId="2" fontId="0" fillId="47" borderId="23" xfId="0" applyNumberFormat="1" applyFont="1" applyFill="1" applyBorder="1" applyAlignment="1">
      <alignment horizontal="center" vertical="center"/>
    </xf>
    <xf numFmtId="2" fontId="78" fillId="33" borderId="10" xfId="0" applyNumberFormat="1" applyFont="1" applyFill="1" applyBorder="1" applyAlignment="1">
      <alignment horizontal="center" vertical="center"/>
    </xf>
    <xf numFmtId="2" fontId="78" fillId="33" borderId="12" xfId="0" applyNumberFormat="1" applyFont="1" applyFill="1" applyBorder="1" applyAlignment="1">
      <alignment horizontal="center" vertical="center"/>
    </xf>
    <xf numFmtId="2" fontId="78" fillId="47" borderId="10" xfId="0" applyNumberFormat="1" applyFont="1" applyFill="1" applyBorder="1" applyAlignment="1" applyProtection="1">
      <alignment horizontal="center" vertical="center"/>
      <protection/>
    </xf>
    <xf numFmtId="2" fontId="78" fillId="47" borderId="12" xfId="0" applyNumberFormat="1" applyFont="1" applyFill="1" applyBorder="1" applyAlignment="1" applyProtection="1">
      <alignment horizontal="center" vertical="center"/>
      <protection/>
    </xf>
    <xf numFmtId="0" fontId="79" fillId="48" borderId="0" xfId="0" applyFont="1" applyFill="1" applyAlignment="1">
      <alignment/>
    </xf>
    <xf numFmtId="0" fontId="79" fillId="48" borderId="0" xfId="0" applyFont="1" applyFill="1" applyBorder="1" applyAlignment="1">
      <alignment/>
    </xf>
    <xf numFmtId="14" fontId="0" fillId="0" borderId="0" xfId="0" applyNumberFormat="1" applyAlignment="1">
      <alignment/>
    </xf>
    <xf numFmtId="186" fontId="0" fillId="33" borderId="41" xfId="0" applyNumberForma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11" fillId="49" borderId="44" xfId="0" applyFont="1" applyFill="1" applyBorder="1" applyAlignment="1" applyProtection="1">
      <alignment horizontal="center" vertical="center"/>
      <protection locked="0"/>
    </xf>
    <xf numFmtId="0" fontId="11" fillId="49" borderId="38" xfId="0" applyFont="1" applyFill="1" applyBorder="1" applyAlignment="1" applyProtection="1">
      <alignment horizontal="center" vertical="center"/>
      <protection locked="0"/>
    </xf>
    <xf numFmtId="0" fontId="11" fillId="49" borderId="53" xfId="0" applyFont="1" applyFill="1" applyBorder="1" applyAlignment="1" applyProtection="1">
      <alignment horizontal="center" vertical="center"/>
      <protection locked="0"/>
    </xf>
    <xf numFmtId="0" fontId="11" fillId="49" borderId="54" xfId="0" applyFont="1" applyFill="1" applyBorder="1" applyAlignment="1" applyProtection="1">
      <alignment horizontal="center" vertical="center"/>
      <protection locked="0"/>
    </xf>
    <xf numFmtId="0" fontId="11" fillId="49" borderId="55" xfId="0" applyFont="1" applyFill="1" applyBorder="1" applyAlignment="1" applyProtection="1">
      <alignment horizontal="center" vertical="center"/>
      <protection locked="0"/>
    </xf>
    <xf numFmtId="0" fontId="11" fillId="49" borderId="31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/>
    </xf>
    <xf numFmtId="0" fontId="23" fillId="33" borderId="38" xfId="0" applyFont="1" applyFill="1" applyBorder="1" applyAlignment="1">
      <alignment horizontal="center"/>
    </xf>
    <xf numFmtId="0" fontId="23" fillId="33" borderId="53" xfId="0" applyFont="1" applyFill="1" applyBorder="1" applyAlignment="1">
      <alignment horizontal="center"/>
    </xf>
    <xf numFmtId="0" fontId="23" fillId="33" borderId="44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2" fillId="50" borderId="54" xfId="0" applyFont="1" applyFill="1" applyBorder="1" applyAlignment="1" applyProtection="1">
      <alignment horizontal="center" vertical="center"/>
      <protection locked="0"/>
    </xf>
    <xf numFmtId="0" fontId="22" fillId="50" borderId="55" xfId="0" applyFont="1" applyFill="1" applyBorder="1" applyAlignment="1" applyProtection="1">
      <alignment horizontal="center" vertical="center"/>
      <protection locked="0"/>
    </xf>
    <xf numFmtId="0" fontId="22" fillId="50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" fillId="36" borderId="54" xfId="0" applyFont="1" applyFill="1" applyBorder="1" applyAlignment="1">
      <alignment horizontal="right"/>
    </xf>
    <xf numFmtId="0" fontId="3" fillId="36" borderId="55" xfId="0" applyFont="1" applyFill="1" applyBorder="1" applyAlignment="1">
      <alignment horizontal="right"/>
    </xf>
    <xf numFmtId="14" fontId="3" fillId="36" borderId="55" xfId="0" applyNumberFormat="1" applyFont="1" applyFill="1" applyBorder="1" applyAlignment="1">
      <alignment horizontal="left"/>
    </xf>
    <xf numFmtId="0" fontId="3" fillId="36" borderId="55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3" fillId="49" borderId="54" xfId="0" applyFont="1" applyFill="1" applyBorder="1" applyAlignment="1">
      <alignment horizontal="center" vertical="center" wrapText="1"/>
    </xf>
    <xf numFmtId="0" fontId="3" fillId="49" borderId="55" xfId="0" applyFont="1" applyFill="1" applyBorder="1" applyAlignment="1">
      <alignment horizontal="center" vertical="center" wrapText="1"/>
    </xf>
    <xf numFmtId="0" fontId="3" fillId="49" borderId="3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3" fillId="36" borderId="17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0" fontId="7" fillId="33" borderId="56" xfId="0" applyFont="1" applyFill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textRotation="255" shrinkToFit="1"/>
    </xf>
    <xf numFmtId="0" fontId="7" fillId="0" borderId="58" xfId="0" applyFont="1" applyBorder="1" applyAlignment="1">
      <alignment horizontal="center" vertical="center" textRotation="255" shrinkToFit="1"/>
    </xf>
    <xf numFmtId="0" fontId="31" fillId="33" borderId="41" xfId="0" applyFont="1" applyFill="1" applyBorder="1" applyAlignment="1" applyProtection="1">
      <alignment horizontal="right" vertical="center" wrapText="1"/>
      <protection locked="0"/>
    </xf>
    <xf numFmtId="0" fontId="31" fillId="33" borderId="40" xfId="0" applyFont="1" applyFill="1" applyBorder="1" applyAlignment="1" applyProtection="1">
      <alignment horizontal="right" vertical="center" wrapText="1"/>
      <protection locked="0"/>
    </xf>
    <xf numFmtId="0" fontId="31" fillId="33" borderId="40" xfId="0" applyFont="1" applyFill="1" applyBorder="1" applyAlignment="1" applyProtection="1">
      <alignment horizontal="left" vertical="center" wrapText="1"/>
      <protection/>
    </xf>
    <xf numFmtId="0" fontId="31" fillId="33" borderId="42" xfId="0" applyFont="1" applyFill="1" applyBorder="1" applyAlignment="1" applyProtection="1">
      <alignment horizontal="left" vertical="center" wrapText="1"/>
      <protection/>
    </xf>
    <xf numFmtId="0" fontId="21" fillId="39" borderId="10" xfId="0" applyFont="1" applyFill="1" applyBorder="1" applyAlignment="1" applyProtection="1">
      <alignment horizontal="center" vertical="center"/>
      <protection/>
    </xf>
    <xf numFmtId="0" fontId="21" fillId="39" borderId="2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horizontal="center" vertical="center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0" fontId="3" fillId="39" borderId="14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14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/>
    </xf>
    <xf numFmtId="0" fontId="16" fillId="33" borderId="57" xfId="0" applyFont="1" applyFill="1" applyBorder="1" applyAlignment="1" applyProtection="1">
      <alignment horizontal="center" vertical="center"/>
      <protection/>
    </xf>
    <xf numFmtId="0" fontId="16" fillId="33" borderId="58" xfId="0" applyFont="1" applyFill="1" applyBorder="1" applyAlignment="1" applyProtection="1">
      <alignment horizontal="center" vertical="center"/>
      <protection/>
    </xf>
    <xf numFmtId="172" fontId="19" fillId="45" borderId="26" xfId="0" applyNumberFormat="1" applyFont="1" applyFill="1" applyBorder="1" applyAlignment="1" applyProtection="1">
      <alignment horizontal="center" vertical="center"/>
      <protection/>
    </xf>
    <xf numFmtId="172" fontId="19" fillId="45" borderId="15" xfId="0" applyNumberFormat="1" applyFont="1" applyFill="1" applyBorder="1" applyAlignment="1" applyProtection="1">
      <alignment horizontal="center" vertical="center"/>
      <protection/>
    </xf>
    <xf numFmtId="172" fontId="19" fillId="45" borderId="28" xfId="0" applyNumberFormat="1" applyFont="1" applyFill="1" applyBorder="1" applyAlignment="1" applyProtection="1">
      <alignment horizontal="center" vertical="center"/>
      <protection/>
    </xf>
    <xf numFmtId="172" fontId="19" fillId="45" borderId="60" xfId="0" applyNumberFormat="1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6" fillId="33" borderId="62" xfId="0" applyFont="1" applyFill="1" applyBorder="1" applyAlignment="1" applyProtection="1">
      <alignment horizontal="center" vertical="center" wrapText="1"/>
      <protection/>
    </xf>
    <xf numFmtId="0" fontId="0" fillId="33" borderId="41" xfId="0" applyFill="1" applyBorder="1" applyAlignment="1" applyProtection="1">
      <alignment horizontal="right" vertical="center" shrinkToFit="1"/>
      <protection/>
    </xf>
    <xf numFmtId="0" fontId="0" fillId="33" borderId="40" xfId="0" applyFill="1" applyBorder="1" applyAlignment="1" applyProtection="1">
      <alignment horizontal="right" vertical="center" shrinkToFi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14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1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186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4" fontId="3" fillId="33" borderId="37" xfId="0" applyNumberFormat="1" applyFont="1" applyFill="1" applyBorder="1" applyAlignment="1">
      <alignment horizontal="center" vertical="center"/>
    </xf>
    <xf numFmtId="14" fontId="3" fillId="33" borderId="38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4" fontId="3" fillId="33" borderId="35" xfId="0" applyNumberFormat="1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80" fillId="33" borderId="65" xfId="0" applyFont="1" applyFill="1" applyBorder="1" applyAlignment="1">
      <alignment horizontal="center" vertical="center" wrapText="1"/>
    </xf>
    <xf numFmtId="0" fontId="80" fillId="33" borderId="66" xfId="0" applyFont="1" applyFill="1" applyBorder="1" applyAlignment="1">
      <alignment horizontal="center" vertical="center" wrapText="1"/>
    </xf>
    <xf numFmtId="0" fontId="80" fillId="33" borderId="67" xfId="0" applyFont="1" applyFill="1" applyBorder="1" applyAlignment="1">
      <alignment horizontal="center" vertical="center" wrapText="1"/>
    </xf>
    <xf numFmtId="0" fontId="80" fillId="33" borderId="68" xfId="0" applyFont="1" applyFill="1" applyBorder="1" applyAlignment="1">
      <alignment horizontal="center" vertical="center" wrapText="1"/>
    </xf>
    <xf numFmtId="0" fontId="80" fillId="33" borderId="35" xfId="0" applyFont="1" applyFill="1" applyBorder="1" applyAlignment="1">
      <alignment horizontal="center" vertical="center" wrapText="1"/>
    </xf>
    <xf numFmtId="0" fontId="80" fillId="33" borderId="36" xfId="0" applyFont="1" applyFill="1" applyBorder="1" applyAlignment="1">
      <alignment horizontal="center" vertical="center" wrapText="1"/>
    </xf>
    <xf numFmtId="0" fontId="80" fillId="33" borderId="32" xfId="0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 horizontal="center" vertical="center"/>
    </xf>
    <xf numFmtId="14" fontId="3" fillId="33" borderId="55" xfId="0" applyNumberFormat="1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14" fontId="3" fillId="33" borderId="53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14" fontId="1" fillId="41" borderId="39" xfId="0" applyNumberFormat="1" applyFont="1" applyFill="1" applyBorder="1" applyAlignment="1">
      <alignment horizontal="center"/>
    </xf>
    <xf numFmtId="174" fontId="0" fillId="40" borderId="12" xfId="0" applyNumberFormat="1" applyFill="1" applyBorder="1" applyAlignment="1">
      <alignment horizontal="center" vertical="center"/>
    </xf>
    <xf numFmtId="174" fontId="0" fillId="40" borderId="13" xfId="0" applyNumberFormat="1" applyFill="1" applyBorder="1" applyAlignment="1">
      <alignment horizontal="center" vertical="center"/>
    </xf>
    <xf numFmtId="174" fontId="0" fillId="40" borderId="19" xfId="0" applyNumberFormat="1" applyFill="1" applyBorder="1" applyAlignment="1">
      <alignment horizontal="center" vertical="center"/>
    </xf>
    <xf numFmtId="0" fontId="13" fillId="46" borderId="11" xfId="0" applyFont="1" applyFill="1" applyBorder="1" applyAlignment="1">
      <alignment horizontal="center" vertical="center" wrapText="1"/>
    </xf>
    <xf numFmtId="0" fontId="13" fillId="46" borderId="13" xfId="0" applyFont="1" applyFill="1" applyBorder="1" applyAlignment="1">
      <alignment horizontal="center" vertical="center" wrapText="1"/>
    </xf>
    <xf numFmtId="1" fontId="1" fillId="40" borderId="20" xfId="0" applyNumberFormat="1" applyFont="1" applyFill="1" applyBorder="1" applyAlignment="1">
      <alignment horizontal="center" vertical="center"/>
    </xf>
    <xf numFmtId="1" fontId="1" fillId="40" borderId="11" xfId="0" applyNumberFormat="1" applyFont="1" applyFill="1" applyBorder="1" applyAlignment="1">
      <alignment horizontal="center" vertical="center"/>
    </xf>
    <xf numFmtId="1" fontId="1" fillId="40" borderId="10" xfId="0" applyNumberFormat="1" applyFont="1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13" fillId="46" borderId="10" xfId="0" applyFont="1" applyFill="1" applyBorder="1" applyAlignment="1">
      <alignment horizontal="center" vertical="center" wrapText="1"/>
    </xf>
    <xf numFmtId="0" fontId="13" fillId="46" borderId="12" xfId="0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14" fontId="0" fillId="33" borderId="49" xfId="0" applyNumberFormat="1" applyFont="1" applyFill="1" applyBorder="1" applyAlignment="1">
      <alignment horizontal="center" vertical="center"/>
    </xf>
    <xf numFmtId="14" fontId="0" fillId="33" borderId="51" xfId="0" applyNumberFormat="1" applyFont="1" applyFill="1" applyBorder="1" applyAlignment="1">
      <alignment horizontal="center" vertical="center"/>
    </xf>
    <xf numFmtId="0" fontId="1" fillId="41" borderId="41" xfId="0" applyFont="1" applyFill="1" applyBorder="1" applyAlignment="1">
      <alignment horizontal="center" vertical="center"/>
    </xf>
    <xf numFmtId="0" fontId="1" fillId="41" borderId="42" xfId="0" applyFont="1" applyFill="1" applyBorder="1" applyAlignment="1">
      <alignment horizontal="center" vertical="center"/>
    </xf>
    <xf numFmtId="184" fontId="0" fillId="27" borderId="12" xfId="0" applyNumberFormat="1" applyFill="1" applyBorder="1" applyAlignment="1">
      <alignment horizontal="center" vertical="center"/>
    </xf>
    <xf numFmtId="184" fontId="0" fillId="27" borderId="13" xfId="0" applyNumberFormat="1" applyFill="1" applyBorder="1" applyAlignment="1">
      <alignment horizontal="center" vertical="center"/>
    </xf>
    <xf numFmtId="14" fontId="0" fillId="27" borderId="12" xfId="0" applyNumberFormat="1" applyFill="1" applyBorder="1" applyAlignment="1">
      <alignment horizontal="center" vertical="center"/>
    </xf>
    <xf numFmtId="14" fontId="0" fillId="27" borderId="13" xfId="0" applyNumberFormat="1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14" fontId="0" fillId="27" borderId="10" xfId="0" applyNumberFormat="1" applyFill="1" applyBorder="1" applyAlignment="1">
      <alignment horizontal="center" vertical="center"/>
    </xf>
    <xf numFmtId="14" fontId="0" fillId="27" borderId="11" xfId="0" applyNumberFormat="1" applyFill="1" applyBorder="1" applyAlignment="1">
      <alignment horizontal="center" vertical="center"/>
    </xf>
    <xf numFmtId="0" fontId="19" fillId="41" borderId="44" xfId="0" applyFont="1" applyFill="1" applyBorder="1" applyAlignment="1">
      <alignment horizontal="center" vertical="center" wrapText="1"/>
    </xf>
    <xf numFmtId="0" fontId="19" fillId="41" borderId="53" xfId="0" applyFont="1" applyFill="1" applyBorder="1" applyAlignment="1">
      <alignment horizontal="center" vertical="center" wrapText="1"/>
    </xf>
    <xf numFmtId="0" fontId="19" fillId="41" borderId="17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center" vertical="center" wrapText="1"/>
    </xf>
    <xf numFmtId="0" fontId="19" fillId="41" borderId="54" xfId="0" applyFont="1" applyFill="1" applyBorder="1" applyAlignment="1">
      <alignment horizontal="center" vertical="center" wrapText="1"/>
    </xf>
    <xf numFmtId="0" fontId="19" fillId="41" borderId="31" xfId="0" applyFont="1" applyFill="1" applyBorder="1" applyAlignment="1">
      <alignment horizontal="center" vertical="center" wrapText="1"/>
    </xf>
    <xf numFmtId="0" fontId="31" fillId="41" borderId="0" xfId="0" applyFont="1" applyFill="1" applyAlignment="1">
      <alignment horizontal="center" vertical="center"/>
    </xf>
    <xf numFmtId="0" fontId="1" fillId="40" borderId="69" xfId="0" applyFont="1" applyFill="1" applyBorder="1" applyAlignment="1">
      <alignment horizontal="center"/>
    </xf>
    <xf numFmtId="0" fontId="1" fillId="40" borderId="70" xfId="0" applyFont="1" applyFill="1" applyBorder="1" applyAlignment="1">
      <alignment horizontal="center"/>
    </xf>
    <xf numFmtId="0" fontId="1" fillId="40" borderId="71" xfId="0" applyFont="1" applyFill="1" applyBorder="1" applyAlignment="1">
      <alignment horizontal="center"/>
    </xf>
    <xf numFmtId="0" fontId="1" fillId="40" borderId="52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1" fillId="40" borderId="72" xfId="0" applyFont="1" applyFill="1" applyBorder="1" applyAlignment="1">
      <alignment horizontal="center"/>
    </xf>
    <xf numFmtId="0" fontId="1" fillId="40" borderId="46" xfId="0" applyFont="1" applyFill="1" applyBorder="1" applyAlignment="1">
      <alignment horizontal="center"/>
    </xf>
    <xf numFmtId="0" fontId="1" fillId="40" borderId="61" xfId="0" applyFont="1" applyFill="1" applyBorder="1" applyAlignment="1">
      <alignment horizontal="center"/>
    </xf>
    <xf numFmtId="0" fontId="1" fillId="40" borderId="7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0"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9"/>
          <c:h val="0.9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Sauvegarde!$AC$15</c:f>
              <c:strCache>
                <c:ptCount val="1"/>
                <c:pt idx="0">
                  <c:v>Ref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Sauvegarde!$AB$16:$AB$23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Sauvegarde!$AC$16:$AC$23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Sauvegarde!$AD$15</c:f>
              <c:strCache>
                <c:ptCount val="1"/>
                <c:pt idx="0">
                  <c:v>- 10% ou - 0,3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Sauvegarde!$AB$16:$AB$23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Sauvegarde!$AD$16:$AD$23</c:f>
              <c:numCache>
                <c:ptCount val="8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Sauvegarde!$AE$15</c:f>
              <c:strCache>
                <c:ptCount val="1"/>
                <c:pt idx="0">
                  <c:v>+ 10% ou + 0,3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Sauvegarde!$AB$16:$AB$23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Sauvegarde!$AE$16:$AE$23</c:f>
              <c:numCache>
                <c:ptCount val="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Sauvegarde!$AF$15</c:f>
              <c:strCache>
                <c:ptCount val="1"/>
                <c:pt idx="0">
                  <c:v>6 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Sauvegarde!$AB$16:$AB$23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Sauvegarde!$AF$16:$AF$23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Sauvegarde!$AG$15</c:f>
              <c:strCache>
                <c:ptCount val="1"/>
                <c:pt idx="0">
                  <c:v>12 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Sauvegarde!$AB$16:$AB$23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Sauvegarde!$AG$16:$AG$23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Sauvegarde!$AH$15</c:f>
              <c:strCache>
                <c:ptCount val="1"/>
                <c:pt idx="0">
                  <c:v>18 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Sauvegarde!$AB$16:$AB$23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Sauvegarde!$AH$16:$AH$23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Sauvegarde!$AI$15</c:f>
              <c:strCache>
                <c:ptCount val="1"/>
                <c:pt idx="0">
                  <c:v>24 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Sauvegarde!$AB$16:$AB$23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Sauvegarde!$AI$16:$AI$23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Sauvegarde!$AJ$15</c:f>
              <c:strCache>
                <c:ptCount val="1"/>
                <c:pt idx="0">
                  <c:v>30 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Sauvegarde!$AB$16:$AB$23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Sauvegarde!$AJ$16:$AJ$23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Sauvegarde!$AK$15</c:f>
              <c:strCache>
                <c:ptCount val="1"/>
                <c:pt idx="0">
                  <c:v>Ref CSTB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Sauvegarde!$AB$16:$AB$23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Sauvegarde!$AK$16:$AK$23</c:f>
              <c:numCache>
                <c:ptCount val="8"/>
              </c:numCache>
            </c:numRef>
          </c:yVal>
          <c:smooth val="1"/>
        </c:ser>
        <c:axId val="35201986"/>
        <c:axId val="48382419"/>
      </c:scatterChart>
      <c:valAx>
        <c:axId val="35201986"/>
        <c:scaling>
          <c:orientation val="minMax"/>
          <c:max val="600"/>
          <c:min val="5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2419"/>
        <c:crosses val="autoZero"/>
        <c:crossBetween val="midCat"/>
        <c:dispUnits/>
        <c:minorUnit val="50"/>
      </c:valAx>
      <c:valAx>
        <c:axId val="48382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56775"/>
          <c:w val="0.31775"/>
          <c:h val="0.33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9"/>
          <c:h val="0.9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Sauvegarde!$AC$29</c:f>
              <c:strCache>
                <c:ptCount val="1"/>
                <c:pt idx="0">
                  <c:v>Ref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Sauvegarde!$AB$30:$AB$37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Sauvegarde!$AC$30:$AC$37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Sauvegarde!$AD$29</c:f>
              <c:strCache>
                <c:ptCount val="1"/>
                <c:pt idx="0">
                  <c:v>- 10% ou - 0,3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Sauvegarde!$AB$30:$AB$37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Sauvegarde!$AD$30:$AD$37</c:f>
              <c:numCache>
                <c:ptCount val="8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Sauvegarde!$AE$29</c:f>
              <c:strCache>
                <c:ptCount val="1"/>
                <c:pt idx="0">
                  <c:v>+ 10% ou + 0,3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Sauvegarde!$AB$30:$AB$37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Sauvegarde!$AE$30:$AE$37</c:f>
              <c:numCache>
                <c:ptCount val="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Sauvegarde!$AF$29</c:f>
              <c:strCache>
                <c:ptCount val="1"/>
                <c:pt idx="0">
                  <c:v>6 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Sauvegarde!$AB$30:$AB$37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Sauvegarde!$AF$30:$AF$37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Sauvegarde!$AG$29</c:f>
              <c:strCache>
                <c:ptCount val="1"/>
                <c:pt idx="0">
                  <c:v>12 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Sauvegarde!$AB$30:$AB$37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Sauvegarde!$AG$30:$AG$37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Sauvegarde!$AH$29</c:f>
              <c:strCache>
                <c:ptCount val="1"/>
                <c:pt idx="0">
                  <c:v>18 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Sauvegarde!$AB$30:$AB$37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Sauvegarde!$AH$30:$AH$37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Sauvegarde!$AI$29</c:f>
              <c:strCache>
                <c:ptCount val="1"/>
                <c:pt idx="0">
                  <c:v>24 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Sauvegarde!$AB$30:$AB$37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Sauvegarde!$AI$30:$AI$37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Sauvegarde!$AJ$29</c:f>
              <c:strCache>
                <c:ptCount val="1"/>
                <c:pt idx="0">
                  <c:v>30 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Sauvegarde!$AB$30:$AB$37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Sauvegarde!$AJ$30:$AJ$37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Sauvegarde!$AK$29</c:f>
              <c:strCache>
                <c:ptCount val="1"/>
                <c:pt idx="0">
                  <c:v>Ref CSTB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Sauvegarde!$AB$30:$AB$37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Sauvegarde!$AK$30:$AK$37</c:f>
              <c:numCache>
                <c:ptCount val="8"/>
              </c:numCache>
            </c:numRef>
          </c:yVal>
          <c:smooth val="1"/>
        </c:ser>
        <c:axId val="32788588"/>
        <c:axId val="26661837"/>
      </c:scatterChart>
      <c:valAx>
        <c:axId val="32788588"/>
        <c:scaling>
          <c:orientation val="minMax"/>
          <c:max val="600"/>
          <c:min val="5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1837"/>
        <c:crosses val="autoZero"/>
        <c:crossBetween val="midCat"/>
        <c:dispUnits/>
        <c:minorUnit val="50"/>
      </c:valAx>
      <c:valAx>
        <c:axId val="2666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85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56775"/>
          <c:w val="0.31775"/>
          <c:h val="0.33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9"/>
          <c:h val="0.9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Sauvegarde!$AC$43</c:f>
              <c:strCache>
                <c:ptCount val="1"/>
                <c:pt idx="0">
                  <c:v>Ref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Sauvegarde!$AB$44:$AB$51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Sauvegarde!$AC$44:$AC$51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Sauvegarde!$AD$43</c:f>
              <c:strCache>
                <c:ptCount val="1"/>
                <c:pt idx="0">
                  <c:v>- 10% ou - 0,3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Sauvegarde!$AB$44:$AB$51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Sauvegarde!$AD$44:$AD$51</c:f>
              <c:numCache>
                <c:ptCount val="8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Sauvegarde!$AE$43</c:f>
              <c:strCache>
                <c:ptCount val="1"/>
                <c:pt idx="0">
                  <c:v>+ 10% ou + 0,3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Sauvegarde!$AB$44:$AB$51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Sauvegarde!$AE$44:$AE$51</c:f>
              <c:numCache>
                <c:ptCount val="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Sauvegarde!$AF$43</c:f>
              <c:strCache>
                <c:ptCount val="1"/>
                <c:pt idx="0">
                  <c:v>6 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Sauvegarde!$AB$44:$AB$51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Sauvegarde!$AF$44:$AF$51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Sauvegarde!$AG$43</c:f>
              <c:strCache>
                <c:ptCount val="1"/>
                <c:pt idx="0">
                  <c:v>12 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Sauvegarde!$AB$44:$AB$51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Sauvegarde!$AG$44:$AG$51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Sauvegarde!$AH$43</c:f>
              <c:strCache>
                <c:ptCount val="1"/>
                <c:pt idx="0">
                  <c:v>18 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Sauvegarde!$AB$44:$AB$51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Sauvegarde!$AH$44:$AH$51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Sauvegarde!$AI$43</c:f>
              <c:strCache>
                <c:ptCount val="1"/>
                <c:pt idx="0">
                  <c:v>24 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Sauvegarde!$AB$44:$AB$51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Sauvegarde!$AI$44:$AI$51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Sauvegarde!$AJ$43</c:f>
              <c:strCache>
                <c:ptCount val="1"/>
                <c:pt idx="0">
                  <c:v>30 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Sauvegarde!$AB$44:$AB$51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Sauvegarde!$AJ$44:$AJ$51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Sauvegarde!$AK$43</c:f>
              <c:strCache>
                <c:ptCount val="1"/>
                <c:pt idx="0">
                  <c:v>Ref CSTB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Sauvegarde!$AB$44:$AB$51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Sauvegarde!$AK$44:$AK$51</c:f>
              <c:numCache>
                <c:ptCount val="8"/>
              </c:numCache>
            </c:numRef>
          </c:yVal>
          <c:smooth val="1"/>
        </c:ser>
        <c:axId val="38629942"/>
        <c:axId val="12125159"/>
      </c:scatterChart>
      <c:valAx>
        <c:axId val="38629942"/>
        <c:scaling>
          <c:orientation val="minMax"/>
          <c:max val="600"/>
          <c:min val="5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5159"/>
        <c:crosses val="autoZero"/>
        <c:crossBetween val="midCat"/>
        <c:dispUnits/>
        <c:minorUnit val="50"/>
      </c:valAx>
      <c:valAx>
        <c:axId val="12125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9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56775"/>
          <c:w val="0.31775"/>
          <c:h val="0.33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75"/>
          <c:w val="0.98975"/>
          <c:h val="0.966"/>
        </c:manualLayout>
      </c:layout>
      <c:scatterChart>
        <c:scatterStyle val="lineMarker"/>
        <c:varyColors val="0"/>
        <c:ser>
          <c:idx val="0"/>
          <c:order val="0"/>
          <c:tx>
            <c:strRef>
              <c:f>Sauvegarde!$AC$115</c:f>
              <c:strCache>
                <c:ptCount val="1"/>
                <c:pt idx="0">
                  <c:v>Ref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Sauvegarde!$AB$116:$AB$123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Sauvegarde!$AC$116:$AC$123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Sauvegarde!$AD$115</c:f>
              <c:strCache>
                <c:ptCount val="1"/>
                <c:pt idx="0">
                  <c:v>- 10% ou - 0,3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Sauvegarde!$AB$116:$AB$123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Sauvegarde!$AD$116:$AD$123</c:f>
              <c:numCache>
                <c:ptCount val="8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Sauvegarde!$AE$115</c:f>
              <c:strCache>
                <c:ptCount val="1"/>
                <c:pt idx="0">
                  <c:v>+ 10% ou + 0,3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Sauvegarde!$AB$116:$AB$123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Sauvegarde!$AE$116:$AE$123</c:f>
              <c:numCache>
                <c:ptCount val="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Sauvegarde!$AF$115</c:f>
              <c:strCache>
                <c:ptCount val="1"/>
                <c:pt idx="0">
                  <c:v>6 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Sauvegarde!$AB$116:$AB$123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Sauvegarde!$AF$116:$AF$123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Sauvegarde!$AG$115</c:f>
              <c:strCache>
                <c:ptCount val="1"/>
                <c:pt idx="0">
                  <c:v>12 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Sauvegarde!$AB$116:$AB$123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Sauvegarde!$AG$116:$AG$123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Sauvegarde!$AH$115</c:f>
              <c:strCache>
                <c:ptCount val="1"/>
                <c:pt idx="0">
                  <c:v>18 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Sauvegarde!$AB$116:$AB$123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Sauvegarde!$AH$116:$AH$123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Sauvegarde!$AI$115</c:f>
              <c:strCache>
                <c:ptCount val="1"/>
                <c:pt idx="0">
                  <c:v>24 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Sauvegarde!$AB$116:$AB$123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Sauvegarde!$AI$116:$AI$123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Sauvegarde!$AJ$115</c:f>
              <c:strCache>
                <c:ptCount val="1"/>
                <c:pt idx="0">
                  <c:v>30 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Sauvegarde!$AB$116:$AB$123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Sauvegarde!$AJ$116:$AJ$123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Sauvegarde!$AK$115</c:f>
              <c:strCache>
                <c:ptCount val="1"/>
                <c:pt idx="0">
                  <c:v>Ref CSTB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Sauvegarde!$AB$116:$AB$123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Sauvegarde!$AK$116:$AK$123</c:f>
              <c:numCache>
                <c:ptCount val="8"/>
              </c:numCache>
            </c:numRef>
          </c:yVal>
          <c:smooth val="1"/>
        </c:ser>
        <c:axId val="42017568"/>
        <c:axId val="42613793"/>
      </c:scatterChart>
      <c:valAx>
        <c:axId val="42017568"/>
        <c:scaling>
          <c:orientation val="minMax"/>
          <c:max val="600"/>
          <c:min val="5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793"/>
        <c:crosses val="autoZero"/>
        <c:crossBetween val="midCat"/>
        <c:dispUnits/>
        <c:minorUnit val="50"/>
      </c:valAx>
      <c:valAx>
        <c:axId val="42613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56775"/>
          <c:w val="0.31775"/>
          <c:h val="0.33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98975"/>
          <c:h val="0.96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Sauvegarde!$AC$129</c:f>
              <c:strCache>
                <c:ptCount val="1"/>
                <c:pt idx="0">
                  <c:v>Ref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Sauvegarde!$AB$130:$AB$137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Sauvegarde!$AC$130:$AC$137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Sauvegarde!$AD$129</c:f>
              <c:strCache>
                <c:ptCount val="1"/>
                <c:pt idx="0">
                  <c:v>- 10% ou - 0,3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Sauvegarde!$AB$130:$AB$137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Sauvegarde!$AD$130:$AD$137</c:f>
              <c:numCache>
                <c:ptCount val="8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Sauvegarde!$AE$129</c:f>
              <c:strCache>
                <c:ptCount val="1"/>
                <c:pt idx="0">
                  <c:v>+ 10% ou + 0,3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Sauvegarde!$AB$130:$AB$137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Sauvegarde!$AE$130:$AE$137</c:f>
              <c:numCache>
                <c:ptCount val="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Sauvegarde!$AF$129</c:f>
              <c:strCache>
                <c:ptCount val="1"/>
                <c:pt idx="0">
                  <c:v>6 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Sauvegarde!$AB$130:$AB$137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Sauvegarde!$AF$130:$AF$137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Sauvegarde!$AG$129</c:f>
              <c:strCache>
                <c:ptCount val="1"/>
                <c:pt idx="0">
                  <c:v>12 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Sauvegarde!$AB$130:$AB$137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Sauvegarde!$AG$130:$AG$137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Sauvegarde!$AH$129</c:f>
              <c:strCache>
                <c:ptCount val="1"/>
                <c:pt idx="0">
                  <c:v>18 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Sauvegarde!$AB$130:$AB$137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Sauvegarde!$AH$130:$AH$137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Sauvegarde!$AI$129</c:f>
              <c:strCache>
                <c:ptCount val="1"/>
                <c:pt idx="0">
                  <c:v>24 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Sauvegarde!$AB$130:$AB$137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Sauvegarde!$AI$130:$AI$137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Sauvegarde!$AJ$129</c:f>
              <c:strCache>
                <c:ptCount val="1"/>
                <c:pt idx="0">
                  <c:v>30 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Sauvegarde!$AB$130:$AB$137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Sauvegarde!$AJ$130:$AJ$137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Sauvegarde!$AK$129</c:f>
              <c:strCache>
                <c:ptCount val="1"/>
                <c:pt idx="0">
                  <c:v>Ref CSTB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Sauvegarde!$AB$130:$AB$137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Sauvegarde!$AK$130:$AK$137</c:f>
              <c:numCache>
                <c:ptCount val="8"/>
              </c:numCache>
            </c:numRef>
          </c:yVal>
          <c:smooth val="1"/>
        </c:ser>
        <c:axId val="47979818"/>
        <c:axId val="29165179"/>
      </c:scatterChart>
      <c:valAx>
        <c:axId val="47979818"/>
        <c:scaling>
          <c:orientation val="minMax"/>
          <c:max val="600"/>
          <c:min val="5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179"/>
        <c:crosses val="autoZero"/>
        <c:crossBetween val="midCat"/>
        <c:dispUnits/>
        <c:minorUnit val="50"/>
      </c:valAx>
      <c:valAx>
        <c:axId val="29165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98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"/>
          <c:y val="0.566"/>
          <c:w val="0.31775"/>
          <c:h val="0.33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75"/>
          <c:w val="0.98975"/>
          <c:h val="0.966"/>
        </c:manualLayout>
      </c:layout>
      <c:scatterChart>
        <c:scatterStyle val="lineMarker"/>
        <c:varyColors val="0"/>
        <c:ser>
          <c:idx val="0"/>
          <c:order val="0"/>
          <c:tx>
            <c:strRef>
              <c:f>Sauvegarde!$AC$143</c:f>
              <c:strCache>
                <c:ptCount val="1"/>
                <c:pt idx="0">
                  <c:v>Ref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Sauvegarde!$AB$144:$AB$151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Sauvegarde!$AC$144:$AC$151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Sauvegarde!$AD$143</c:f>
              <c:strCache>
                <c:ptCount val="1"/>
                <c:pt idx="0">
                  <c:v>- 10% ou - 0,3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Sauvegarde!$AB$144:$AB$151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Sauvegarde!$AD$144:$AD$151</c:f>
              <c:numCache>
                <c:ptCount val="8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Sauvegarde!$AE$143</c:f>
              <c:strCache>
                <c:ptCount val="1"/>
                <c:pt idx="0">
                  <c:v>+ 10% ou + 0,3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Sauvegarde!$AB$144:$AB$151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Sauvegarde!$AE$144:$AE$151</c:f>
              <c:numCache>
                <c:ptCount val="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Sauvegarde!$AF$143</c:f>
              <c:strCache>
                <c:ptCount val="1"/>
                <c:pt idx="0">
                  <c:v>6 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Sauvegarde!$AB$144:$AB$151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Sauvegarde!$AF$144:$AF$151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Sauvegarde!$AG$143</c:f>
              <c:strCache>
                <c:ptCount val="1"/>
                <c:pt idx="0">
                  <c:v>12 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Sauvegarde!$AB$144:$AB$151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Sauvegarde!$AG$144:$AG$151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Sauvegarde!$AH$143</c:f>
              <c:strCache>
                <c:ptCount val="1"/>
                <c:pt idx="0">
                  <c:v>18 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Sauvegarde!$AB$144:$AB$151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Sauvegarde!$AH$144:$AH$151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Sauvegarde!$AI$143</c:f>
              <c:strCache>
                <c:ptCount val="1"/>
                <c:pt idx="0">
                  <c:v>24 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Sauvegarde!$AB$144:$AB$151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Sauvegarde!$AI$144:$AI$151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Sauvegarde!$AJ$143</c:f>
              <c:strCache>
                <c:ptCount val="1"/>
                <c:pt idx="0">
                  <c:v>30 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Sauvegarde!$AB$144:$AB$151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Sauvegarde!$AJ$144:$AJ$151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Sauvegarde!$AK$143</c:f>
              <c:strCache>
                <c:ptCount val="1"/>
                <c:pt idx="0">
                  <c:v>Ref CSTB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Sauvegarde!$AB$144:$AB$151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450</c:v>
                </c:pt>
                <c:pt idx="7">
                  <c:v>600</c:v>
                </c:pt>
              </c:numCache>
            </c:numRef>
          </c:xVal>
          <c:yVal>
            <c:numRef>
              <c:f>Sauvegarde!$AK$144:$AK$151</c:f>
              <c:numCache>
                <c:ptCount val="8"/>
              </c:numCache>
            </c:numRef>
          </c:yVal>
          <c:smooth val="1"/>
        </c:ser>
        <c:axId val="61160020"/>
        <c:axId val="13569269"/>
      </c:scatterChart>
      <c:valAx>
        <c:axId val="61160020"/>
        <c:scaling>
          <c:orientation val="minMax"/>
          <c:max val="600"/>
          <c:min val="5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9269"/>
        <c:crosses val="autoZero"/>
        <c:crossBetween val="midCat"/>
        <c:dispUnits/>
        <c:minorUnit val="50"/>
      </c:valAx>
      <c:valAx>
        <c:axId val="13569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0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56775"/>
          <c:w val="0.31775"/>
          <c:h val="0.33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>
    <tabColor indexed="50"/>
  </sheetPr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>
    <tabColor indexed="50"/>
  </sheetPr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>
    <tabColor indexed="50"/>
  </sheetPr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4">
    <tabColor indexed="50"/>
  </sheetPr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5">
    <tabColor indexed="50"/>
  </sheetPr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6">
    <tabColor indexed="50"/>
  </sheetPr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14</xdr:row>
      <xdr:rowOff>133350</xdr:rowOff>
    </xdr:from>
    <xdr:to>
      <xdr:col>9</xdr:col>
      <xdr:colOff>676275</xdr:colOff>
      <xdr:row>15</xdr:row>
      <xdr:rowOff>152400</xdr:rowOff>
    </xdr:to>
    <xdr:pic>
      <xdr:nvPicPr>
        <xdr:cNvPr id="1" name="Valeur_R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600450"/>
          <a:ext cx="3429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16</xdr:row>
      <xdr:rowOff>85725</xdr:rowOff>
    </xdr:from>
    <xdr:to>
      <xdr:col>6</xdr:col>
      <xdr:colOff>504825</xdr:colOff>
      <xdr:row>17</xdr:row>
      <xdr:rowOff>161925</xdr:rowOff>
    </xdr:to>
    <xdr:pic>
      <xdr:nvPicPr>
        <xdr:cNvPr id="2" name="Valeur_6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3971925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18</xdr:row>
      <xdr:rowOff>28575</xdr:rowOff>
    </xdr:from>
    <xdr:to>
      <xdr:col>6</xdr:col>
      <xdr:colOff>504825</xdr:colOff>
      <xdr:row>19</xdr:row>
      <xdr:rowOff>104775</xdr:rowOff>
    </xdr:to>
    <xdr:pic>
      <xdr:nvPicPr>
        <xdr:cNvPr id="3" name="Valeur_12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4295775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16</xdr:row>
      <xdr:rowOff>85725</xdr:rowOff>
    </xdr:from>
    <xdr:to>
      <xdr:col>8</xdr:col>
      <xdr:colOff>266700</xdr:colOff>
      <xdr:row>17</xdr:row>
      <xdr:rowOff>161925</xdr:rowOff>
    </xdr:to>
    <xdr:pic>
      <xdr:nvPicPr>
        <xdr:cNvPr id="4" name="Valeur_18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9675" y="3971925"/>
          <a:ext cx="1143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18</xdr:row>
      <xdr:rowOff>28575</xdr:rowOff>
    </xdr:from>
    <xdr:to>
      <xdr:col>8</xdr:col>
      <xdr:colOff>266700</xdr:colOff>
      <xdr:row>19</xdr:row>
      <xdr:rowOff>104775</xdr:rowOff>
    </xdr:to>
    <xdr:pic>
      <xdr:nvPicPr>
        <xdr:cNvPr id="5" name="Valeur_24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9675" y="4295775"/>
          <a:ext cx="1143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16</xdr:row>
      <xdr:rowOff>85725</xdr:rowOff>
    </xdr:from>
    <xdr:to>
      <xdr:col>9</xdr:col>
      <xdr:colOff>676275</xdr:colOff>
      <xdr:row>19</xdr:row>
      <xdr:rowOff>95250</xdr:rowOff>
    </xdr:to>
    <xdr:pic>
      <xdr:nvPicPr>
        <xdr:cNvPr id="6" name="Valeur_30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62675" y="3971925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20</xdr:row>
      <xdr:rowOff>85725</xdr:rowOff>
    </xdr:from>
    <xdr:to>
      <xdr:col>9</xdr:col>
      <xdr:colOff>47625</xdr:colOff>
      <xdr:row>22</xdr:row>
      <xdr:rowOff>0</xdr:rowOff>
    </xdr:to>
    <xdr:pic>
      <xdr:nvPicPr>
        <xdr:cNvPr id="7" name="BoutonAfficheRefCST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14850" y="4733925"/>
          <a:ext cx="2124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114300</xdr:rowOff>
    </xdr:from>
    <xdr:to>
      <xdr:col>9</xdr:col>
      <xdr:colOff>38100</xdr:colOff>
      <xdr:row>24</xdr:row>
      <xdr:rowOff>28575</xdr:rowOff>
    </xdr:to>
    <xdr:pic>
      <xdr:nvPicPr>
        <xdr:cNvPr id="8" name="BoutonSupRefCST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05325" y="5143500"/>
          <a:ext cx="2124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4</xdr:col>
      <xdr:colOff>285750</xdr:colOff>
      <xdr:row>7</xdr:row>
      <xdr:rowOff>161925</xdr:rowOff>
    </xdr:to>
    <xdr:pic>
      <xdr:nvPicPr>
        <xdr:cNvPr id="9" name="Imag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" y="0"/>
          <a:ext cx="29337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0.03675</cdr:y>
    </cdr:from>
    <cdr:to>
      <cdr:x>0.2905</cdr:x>
      <cdr:y>0.1525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209550"/>
          <a:ext cx="2219325" cy="666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Trou n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 P-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0.035</cdr:y>
    </cdr:from>
    <cdr:to>
      <cdr:x>0.28675</cdr:x>
      <cdr:y>0.151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200025"/>
          <a:ext cx="2228850" cy="666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Trou n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P-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0.03675</cdr:y>
    </cdr:from>
    <cdr:to>
      <cdr:x>0.29225</cdr:x>
      <cdr:y>0.1525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209550"/>
          <a:ext cx="2209800" cy="666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Trou n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P-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42</xdr:row>
      <xdr:rowOff>66675</xdr:rowOff>
    </xdr:from>
    <xdr:to>
      <xdr:col>10</xdr:col>
      <xdr:colOff>581025</xdr:colOff>
      <xdr:row>43</xdr:row>
      <xdr:rowOff>161925</xdr:rowOff>
    </xdr:to>
    <xdr:pic>
      <xdr:nvPicPr>
        <xdr:cNvPr id="1" name="Enregistre_Va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05900"/>
          <a:ext cx="5657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42</xdr:row>
      <xdr:rowOff>66675</xdr:rowOff>
    </xdr:from>
    <xdr:to>
      <xdr:col>10</xdr:col>
      <xdr:colOff>581025</xdr:colOff>
      <xdr:row>43</xdr:row>
      <xdr:rowOff>161925</xdr:rowOff>
    </xdr:to>
    <xdr:pic>
      <xdr:nvPicPr>
        <xdr:cNvPr id="1" name="Enregistre_Va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05900"/>
          <a:ext cx="5657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0.03025</cdr:y>
    </cdr:from>
    <cdr:to>
      <cdr:x>0.30075</cdr:x>
      <cdr:y>0.14825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71450"/>
          <a:ext cx="2219325" cy="676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Trou n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 P+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0.03025</cdr:y>
    </cdr:from>
    <cdr:to>
      <cdr:x>0.297</cdr:x>
      <cdr:y>0.14825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71450"/>
          <a:ext cx="2228850" cy="676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Trou n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P+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0.03025</cdr:y>
    </cdr:from>
    <cdr:to>
      <cdr:x>0.3025</cdr:x>
      <cdr:y>0.14825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71450"/>
          <a:ext cx="2209800" cy="676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Trou n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P+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1:N80"/>
  <sheetViews>
    <sheetView tabSelected="1" zoomScalePageLayoutView="0" workbookViewId="0" topLeftCell="A1">
      <selection activeCell="Q7" sqref="Q7"/>
    </sheetView>
  </sheetViews>
  <sheetFormatPr defaultColWidth="11.421875" defaultRowHeight="12.75"/>
  <cols>
    <col min="6" max="10" width="10.421875" style="0" customWidth="1"/>
  </cols>
  <sheetData>
    <row r="1" spans="1:14" ht="32.25" customHeight="1">
      <c r="A1" s="269" t="s">
        <v>0</v>
      </c>
      <c r="B1" s="269" t="s">
        <v>51</v>
      </c>
      <c r="C1" s="269"/>
      <c r="D1" s="269"/>
      <c r="E1" s="269"/>
      <c r="F1" s="273" t="s">
        <v>66</v>
      </c>
      <c r="G1" s="274"/>
      <c r="H1" s="274"/>
      <c r="I1" s="274"/>
      <c r="J1" s="275"/>
      <c r="K1" s="1"/>
      <c r="L1" s="1"/>
      <c r="M1" s="2"/>
      <c r="N1" s="1"/>
    </row>
    <row r="2" spans="1:14" ht="12.75">
      <c r="A2" s="269" t="s">
        <v>1</v>
      </c>
      <c r="B2" s="269" t="s">
        <v>52</v>
      </c>
      <c r="C2" s="269"/>
      <c r="D2" s="269"/>
      <c r="E2" s="269"/>
      <c r="F2" s="19"/>
      <c r="G2" s="20"/>
      <c r="H2" s="20"/>
      <c r="I2" s="20"/>
      <c r="J2" s="18"/>
      <c r="K2" s="1"/>
      <c r="L2" s="1"/>
      <c r="M2" s="1"/>
      <c r="N2" s="1"/>
    </row>
    <row r="3" spans="1:14" ht="15.75">
      <c r="A3" s="269" t="s">
        <v>70</v>
      </c>
      <c r="B3" s="269"/>
      <c r="C3" s="269"/>
      <c r="D3" s="269"/>
      <c r="E3" s="269"/>
      <c r="F3" s="300" t="str">
        <f>"Version   "&amp;Modif!B1&amp;"    pour "&amp;IF(G11="Diaphragmes"," diaphragmes",IF(G11="Colonnes","Colonnes","fils chaud / Anémomètre"))</f>
        <v>Version   3,03    pour  diaphragmes</v>
      </c>
      <c r="G3" s="301"/>
      <c r="H3" s="301"/>
      <c r="I3" s="301"/>
      <c r="J3" s="302"/>
      <c r="K3" s="1"/>
      <c r="L3" s="1"/>
      <c r="M3" s="1"/>
      <c r="N3" s="1"/>
    </row>
    <row r="4" spans="1:14" ht="12.75">
      <c r="A4" s="269"/>
      <c r="B4" s="269"/>
      <c r="C4" s="269"/>
      <c r="D4" s="269"/>
      <c r="E4" s="269"/>
      <c r="F4" s="311" t="s">
        <v>148</v>
      </c>
      <c r="G4" s="312"/>
      <c r="H4" s="255">
        <f>Modif!D1</f>
        <v>42739</v>
      </c>
      <c r="I4" s="254" t="s">
        <v>147</v>
      </c>
      <c r="J4" s="253"/>
      <c r="K4" s="1"/>
      <c r="L4" s="1"/>
      <c r="M4" s="1"/>
      <c r="N4" s="1"/>
    </row>
    <row r="5" spans="1:14" ht="13.5" thickBot="1">
      <c r="A5" s="269"/>
      <c r="B5" s="269"/>
      <c r="C5" s="269"/>
      <c r="D5" s="269"/>
      <c r="E5" s="269"/>
      <c r="F5" s="296"/>
      <c r="G5" s="297"/>
      <c r="H5" s="298"/>
      <c r="I5" s="299"/>
      <c r="J5" s="78"/>
      <c r="K5" s="1"/>
      <c r="L5" s="1"/>
      <c r="M5" s="1"/>
      <c r="N5" s="1"/>
    </row>
    <row r="6" spans="1:14" ht="12.75">
      <c r="A6" s="270"/>
      <c r="B6" s="270"/>
      <c r="C6" s="270"/>
      <c r="D6" s="270"/>
      <c r="E6" s="270"/>
      <c r="F6" s="286" t="s">
        <v>50</v>
      </c>
      <c r="G6" s="287"/>
      <c r="H6" s="287"/>
      <c r="I6" s="287"/>
      <c r="J6" s="288"/>
      <c r="K6" s="1"/>
      <c r="L6" s="1"/>
      <c r="M6" s="1"/>
      <c r="N6" s="1"/>
    </row>
    <row r="7" spans="1:14" ht="15" customHeight="1">
      <c r="A7" s="270"/>
      <c r="B7" s="270"/>
      <c r="C7" s="270"/>
      <c r="D7" s="270"/>
      <c r="E7" s="270"/>
      <c r="F7" s="289"/>
      <c r="G7" s="290"/>
      <c r="H7" s="290"/>
      <c r="I7" s="290"/>
      <c r="J7" s="291"/>
      <c r="K7" s="1"/>
      <c r="L7" s="1"/>
      <c r="M7" s="1"/>
      <c r="N7" s="1"/>
    </row>
    <row r="8" spans="1:14" ht="15.75" customHeight="1" thickBot="1">
      <c r="A8" s="270"/>
      <c r="B8" s="270"/>
      <c r="C8" s="270"/>
      <c r="D8" s="270"/>
      <c r="E8" s="270"/>
      <c r="F8" s="306" t="s">
        <v>127</v>
      </c>
      <c r="G8" s="307"/>
      <c r="H8" s="307"/>
      <c r="I8" s="307"/>
      <c r="J8" s="308"/>
      <c r="K8" s="1"/>
      <c r="L8" s="1"/>
      <c r="M8" s="1"/>
      <c r="N8" s="1"/>
    </row>
    <row r="9" spans="1:14" ht="15.75" thickBot="1">
      <c r="A9" s="283" t="s">
        <v>49</v>
      </c>
      <c r="B9" s="284"/>
      <c r="C9" s="284"/>
      <c r="D9" s="284"/>
      <c r="E9" s="285"/>
      <c r="F9" s="309"/>
      <c r="G9" s="309"/>
      <c r="H9" s="309"/>
      <c r="I9" s="309"/>
      <c r="J9" s="310"/>
      <c r="K9" s="1"/>
      <c r="L9" s="1"/>
      <c r="M9" s="1"/>
      <c r="N9" s="1"/>
    </row>
    <row r="10" spans="1:14" ht="24" customHeight="1" thickBot="1">
      <c r="A10" s="292" t="s">
        <v>65</v>
      </c>
      <c r="B10" s="293"/>
      <c r="C10" s="293"/>
      <c r="D10" s="293"/>
      <c r="E10" s="294"/>
      <c r="F10" s="1"/>
      <c r="G10" s="303" t="s">
        <v>6</v>
      </c>
      <c r="H10" s="304"/>
      <c r="I10" s="305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276" t="s">
        <v>0</v>
      </c>
      <c r="H11" s="277"/>
      <c r="I11" s="278"/>
      <c r="J11" s="1"/>
      <c r="K11" s="1"/>
      <c r="L11" s="1"/>
      <c r="M11" s="1"/>
      <c r="N11" s="1"/>
    </row>
    <row r="12" spans="1:14" ht="13.5" thickBot="1">
      <c r="A12" s="3" t="s">
        <v>2</v>
      </c>
      <c r="B12" s="4" t="s">
        <v>146</v>
      </c>
      <c r="C12" s="5" t="s">
        <v>3</v>
      </c>
      <c r="D12" s="295" t="s">
        <v>135</v>
      </c>
      <c r="E12" s="295"/>
      <c r="F12" s="1"/>
      <c r="G12" s="279"/>
      <c r="H12" s="280"/>
      <c r="I12" s="281"/>
      <c r="J12" s="1"/>
      <c r="K12" s="1"/>
      <c r="L12" s="1"/>
      <c r="M12" s="1"/>
      <c r="N12" s="1"/>
    </row>
    <row r="13" spans="1:14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63" customHeight="1">
      <c r="A14" s="6" t="str">
        <f>"Coefficient correcteur des "&amp;IF(G11="Diaphragmes","diaphragmes",IF(G11="Colonnes","colonnes","Fils chaud / Anémomètre"))</f>
        <v>Coefficient correcteur des diaphragmes</v>
      </c>
      <c r="B14" s="68"/>
      <c r="C14" s="72" t="s">
        <v>4</v>
      </c>
      <c r="D14" s="67" t="s">
        <v>5</v>
      </c>
      <c r="E14" s="7"/>
      <c r="F14" s="282" t="s">
        <v>59</v>
      </c>
      <c r="G14" s="282"/>
      <c r="H14" s="282"/>
      <c r="I14" s="282"/>
      <c r="J14" s="282"/>
      <c r="K14" s="1"/>
      <c r="L14" s="1"/>
      <c r="M14" s="1"/>
      <c r="N14" s="1"/>
    </row>
    <row r="15" spans="1:14" ht="18" customHeight="1">
      <c r="A15" s="8" t="s">
        <v>7</v>
      </c>
      <c r="B15" s="69" t="s">
        <v>8</v>
      </c>
      <c r="C15" s="313" t="s">
        <v>51</v>
      </c>
      <c r="D15" s="8" t="s">
        <v>9</v>
      </c>
      <c r="E15" s="9" t="s">
        <v>5</v>
      </c>
      <c r="F15" s="282"/>
      <c r="G15" s="282"/>
      <c r="H15" s="282"/>
      <c r="I15" s="282"/>
      <c r="J15" s="282"/>
      <c r="K15" s="1"/>
      <c r="L15" s="1"/>
      <c r="M15" s="1"/>
      <c r="N15" s="1"/>
    </row>
    <row r="16" spans="1:14" ht="15" customHeight="1">
      <c r="A16" s="31">
        <v>1</v>
      </c>
      <c r="B16" s="70"/>
      <c r="C16" s="314"/>
      <c r="D16" s="8">
        <v>1</v>
      </c>
      <c r="E16" s="10"/>
      <c r="F16" s="40"/>
      <c r="G16" s="40"/>
      <c r="H16" s="40"/>
      <c r="I16" s="40"/>
      <c r="J16" s="40"/>
      <c r="K16" s="1"/>
      <c r="L16" s="1"/>
      <c r="M16" s="1"/>
      <c r="N16" s="1"/>
    </row>
    <row r="17" spans="1:14" ht="15" customHeight="1">
      <c r="A17" s="8">
        <v>2</v>
      </c>
      <c r="B17" s="70"/>
      <c r="C17" s="314"/>
      <c r="D17" s="8">
        <v>2</v>
      </c>
      <c r="E17" s="10"/>
      <c r="F17" s="40"/>
      <c r="G17" s="40"/>
      <c r="H17" s="40"/>
      <c r="I17" s="40"/>
      <c r="J17" s="40"/>
      <c r="K17" s="1"/>
      <c r="L17" s="1"/>
      <c r="M17" s="1"/>
      <c r="N17" s="1"/>
    </row>
    <row r="18" spans="1:14" ht="15" customHeight="1">
      <c r="A18" s="8">
        <v>3</v>
      </c>
      <c r="B18" s="70"/>
      <c r="C18" s="314"/>
      <c r="D18" s="8">
        <v>3</v>
      </c>
      <c r="E18" s="10"/>
      <c r="F18" s="40"/>
      <c r="G18" s="40"/>
      <c r="H18" s="40"/>
      <c r="I18" s="40"/>
      <c r="J18" s="40"/>
      <c r="K18" s="1"/>
      <c r="L18" s="1"/>
      <c r="M18" s="1"/>
      <c r="N18" s="1"/>
    </row>
    <row r="19" spans="1:14" ht="15" customHeight="1">
      <c r="A19" s="8">
        <v>4</v>
      </c>
      <c r="B19" s="70"/>
      <c r="C19" s="314"/>
      <c r="D19" s="8">
        <v>4</v>
      </c>
      <c r="E19" s="10"/>
      <c r="F19" s="38"/>
      <c r="G19" s="38"/>
      <c r="H19" s="38"/>
      <c r="I19" s="38"/>
      <c r="J19" s="38"/>
      <c r="K19" s="1"/>
      <c r="L19" s="1"/>
      <c r="M19" s="1"/>
      <c r="N19" s="1"/>
    </row>
    <row r="20" spans="1:14" ht="15" customHeight="1">
      <c r="A20" s="8">
        <v>5</v>
      </c>
      <c r="B20" s="247"/>
      <c r="C20" s="314"/>
      <c r="D20" s="8">
        <v>5</v>
      </c>
      <c r="E20" s="10"/>
      <c r="F20" s="39"/>
      <c r="G20" s="39"/>
      <c r="H20" s="39"/>
      <c r="I20" s="39"/>
      <c r="J20" s="39"/>
      <c r="K20" s="1"/>
      <c r="L20" s="1"/>
      <c r="M20" s="1"/>
      <c r="N20" s="1"/>
    </row>
    <row r="21" spans="1:14" ht="15" customHeight="1">
      <c r="A21" s="8">
        <v>6</v>
      </c>
      <c r="B21" s="247"/>
      <c r="C21" s="314"/>
      <c r="D21" s="8">
        <v>6</v>
      </c>
      <c r="E21" s="10"/>
      <c r="F21" s="115"/>
      <c r="G21" s="116"/>
      <c r="H21" s="116"/>
      <c r="I21" s="116"/>
      <c r="J21" s="115"/>
      <c r="K21" s="1"/>
      <c r="L21" s="1"/>
      <c r="M21" s="1"/>
      <c r="N21" s="1"/>
    </row>
    <row r="22" spans="1:14" ht="15" customHeight="1">
      <c r="A22" s="8">
        <v>7</v>
      </c>
      <c r="B22" s="70"/>
      <c r="C22" s="314"/>
      <c r="D22" s="8">
        <v>7</v>
      </c>
      <c r="E22" s="10"/>
      <c r="F22" s="115"/>
      <c r="G22" s="117"/>
      <c r="H22" s="117"/>
      <c r="I22" s="118"/>
      <c r="J22" s="115"/>
      <c r="K22" s="1"/>
      <c r="L22" s="1"/>
      <c r="M22" s="1"/>
      <c r="N22" s="1"/>
    </row>
    <row r="23" spans="1:14" ht="15" customHeight="1">
      <c r="A23" s="8">
        <v>8</v>
      </c>
      <c r="B23" s="70"/>
      <c r="C23" s="314"/>
      <c r="D23" s="8">
        <v>8</v>
      </c>
      <c r="E23" s="10"/>
      <c r="F23" s="115"/>
      <c r="G23" s="117"/>
      <c r="H23" s="117"/>
      <c r="I23" s="118"/>
      <c r="J23" s="115"/>
      <c r="K23" s="1"/>
      <c r="L23" s="1"/>
      <c r="M23" s="1"/>
      <c r="N23" s="1"/>
    </row>
    <row r="24" spans="1:14" ht="15" customHeight="1">
      <c r="A24" s="8">
        <v>9</v>
      </c>
      <c r="B24" s="70"/>
      <c r="C24" s="314"/>
      <c r="D24" s="8">
        <v>9</v>
      </c>
      <c r="E24" s="10"/>
      <c r="F24" s="115"/>
      <c r="G24" s="117"/>
      <c r="H24" s="117"/>
      <c r="I24" s="118"/>
      <c r="J24" s="115"/>
      <c r="K24" s="1"/>
      <c r="L24" s="1"/>
      <c r="M24" s="1"/>
      <c r="N24" s="1"/>
    </row>
    <row r="25" spans="1:14" ht="15" customHeight="1" thickBot="1">
      <c r="A25" s="12">
        <v>10</v>
      </c>
      <c r="B25" s="71"/>
      <c r="C25" s="315"/>
      <c r="D25" s="12">
        <v>10</v>
      </c>
      <c r="E25" s="13"/>
      <c r="F25" s="115"/>
      <c r="G25" s="117"/>
      <c r="H25" s="117"/>
      <c r="I25" s="118"/>
      <c r="J25" s="115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59.25">
      <c r="A28" s="6" t="str">
        <f>"Coefficient correcteur des "&amp;IF(G11="Diaphragmes","diaphragmes",IF(G11="Colonnes","colonnes","Fils chaud / Anémomètre"))</f>
        <v>Coefficient correcteur des diaphragmes</v>
      </c>
      <c r="B28" s="68"/>
      <c r="C28" s="204" t="s">
        <v>134</v>
      </c>
      <c r="D28" s="67" t="s">
        <v>5</v>
      </c>
      <c r="E28" s="7"/>
      <c r="F28" s="1"/>
      <c r="G28" s="1"/>
      <c r="H28" s="1"/>
      <c r="I28" s="1"/>
      <c r="J28" s="1"/>
      <c r="K28" s="1"/>
      <c r="L28" s="1"/>
      <c r="M28" s="1"/>
      <c r="N28" s="1"/>
    </row>
    <row r="29" spans="1:14" ht="15" customHeight="1">
      <c r="A29" s="8" t="s">
        <v>7</v>
      </c>
      <c r="B29" s="69" t="s">
        <v>8</v>
      </c>
      <c r="C29" s="313" t="s">
        <v>52</v>
      </c>
      <c r="D29" s="8" t="s">
        <v>9</v>
      </c>
      <c r="E29" s="9" t="s">
        <v>5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31">
        <v>1</v>
      </c>
      <c r="B30" s="70"/>
      <c r="C30" s="314"/>
      <c r="D30" s="8">
        <v>1</v>
      </c>
      <c r="E30" s="10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8">
        <v>2</v>
      </c>
      <c r="B31" s="70"/>
      <c r="C31" s="314"/>
      <c r="D31" s="8">
        <v>2</v>
      </c>
      <c r="E31" s="10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8">
        <v>3</v>
      </c>
      <c r="B32" s="70"/>
      <c r="C32" s="314"/>
      <c r="D32" s="8">
        <v>3</v>
      </c>
      <c r="E32" s="10"/>
      <c r="F32" s="1"/>
      <c r="G32" s="1"/>
      <c r="H32" s="1"/>
      <c r="I32" s="1"/>
      <c r="J32" s="1"/>
      <c r="K32" s="1"/>
      <c r="L32" s="1"/>
      <c r="M32" s="1"/>
      <c r="N32" s="1"/>
    </row>
    <row r="33" spans="1:14" ht="15" customHeight="1">
      <c r="A33" s="8">
        <v>4</v>
      </c>
      <c r="B33" s="70"/>
      <c r="C33" s="314"/>
      <c r="D33" s="8">
        <v>4</v>
      </c>
      <c r="E33" s="10"/>
      <c r="F33" s="1"/>
      <c r="G33" s="1"/>
      <c r="H33" s="1"/>
      <c r="I33" s="1"/>
      <c r="J33" s="1"/>
      <c r="K33" s="1"/>
      <c r="L33" s="1"/>
      <c r="M33" s="1"/>
      <c r="N33" s="1"/>
    </row>
    <row r="34" spans="1:14" ht="15" customHeight="1">
      <c r="A34" s="8">
        <v>5</v>
      </c>
      <c r="B34" s="70"/>
      <c r="C34" s="314"/>
      <c r="D34" s="8">
        <v>5</v>
      </c>
      <c r="E34" s="10"/>
      <c r="F34" s="1"/>
      <c r="G34" s="1"/>
      <c r="H34" s="1"/>
      <c r="I34" s="1"/>
      <c r="J34" s="1"/>
      <c r="K34" s="1"/>
      <c r="L34" s="1"/>
      <c r="M34" s="1"/>
      <c r="N34" s="1"/>
    </row>
    <row r="35" spans="1:14" ht="15" customHeight="1">
      <c r="A35" s="8">
        <v>6</v>
      </c>
      <c r="B35" s="70"/>
      <c r="C35" s="314"/>
      <c r="D35" s="8">
        <v>6</v>
      </c>
      <c r="E35" s="10"/>
      <c r="F35" s="1"/>
      <c r="G35" s="1"/>
      <c r="H35" s="1"/>
      <c r="I35" s="1"/>
      <c r="J35" s="1"/>
      <c r="K35" s="1"/>
      <c r="L35" s="1"/>
      <c r="M35" s="1"/>
      <c r="N35" s="1"/>
    </row>
    <row r="36" spans="1:14" ht="15" customHeight="1">
      <c r="A36" s="8">
        <v>7</v>
      </c>
      <c r="B36" s="70"/>
      <c r="C36" s="314"/>
      <c r="D36" s="8">
        <v>7</v>
      </c>
      <c r="E36" s="10"/>
      <c r="F36" s="1"/>
      <c r="G36" s="1"/>
      <c r="H36" s="1"/>
      <c r="I36" s="1"/>
      <c r="J36" s="1"/>
      <c r="K36" s="1"/>
      <c r="L36" s="1"/>
      <c r="M36" s="1"/>
      <c r="N36" s="1"/>
    </row>
    <row r="37" spans="1:14" ht="15" customHeight="1">
      <c r="A37" s="8">
        <v>8</v>
      </c>
      <c r="B37" s="70"/>
      <c r="C37" s="314"/>
      <c r="D37" s="8">
        <v>8</v>
      </c>
      <c r="E37" s="10"/>
      <c r="F37" s="1"/>
      <c r="G37" s="1"/>
      <c r="H37" s="1"/>
      <c r="I37" s="1"/>
      <c r="J37" s="1"/>
      <c r="K37" s="1"/>
      <c r="L37" s="1"/>
      <c r="M37" s="1"/>
      <c r="N37" s="1"/>
    </row>
    <row r="38" spans="1:14" ht="15" customHeight="1">
      <c r="A38" s="8">
        <v>9</v>
      </c>
      <c r="B38" s="70"/>
      <c r="C38" s="314"/>
      <c r="D38" s="8">
        <v>9</v>
      </c>
      <c r="E38" s="10"/>
      <c r="F38" s="1"/>
      <c r="G38" s="1"/>
      <c r="H38" s="1"/>
      <c r="I38" s="1"/>
      <c r="J38" s="1"/>
      <c r="K38" s="1"/>
      <c r="L38" s="1"/>
      <c r="M38" s="1"/>
      <c r="N38" s="1"/>
    </row>
    <row r="39" spans="1:14" ht="15" customHeight="1" thickBot="1">
      <c r="A39" s="12">
        <v>10</v>
      </c>
      <c r="B39" s="71"/>
      <c r="C39" s="315"/>
      <c r="D39" s="12">
        <v>10</v>
      </c>
      <c r="E39" s="13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4" t="s">
        <v>10</v>
      </c>
      <c r="B49" s="15"/>
      <c r="C49" s="15"/>
      <c r="D49" s="15"/>
      <c r="E49" s="15"/>
      <c r="F49" s="15"/>
      <c r="G49" s="15"/>
      <c r="H49" s="15"/>
      <c r="I49" s="15"/>
      <c r="J49" s="15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3" spans="1:7" ht="12.75">
      <c r="A63" s="16"/>
      <c r="B63" s="16"/>
      <c r="C63" s="16"/>
      <c r="D63" s="16"/>
      <c r="E63" s="16"/>
      <c r="F63" s="16"/>
      <c r="G63" s="16"/>
    </row>
    <row r="64" spans="1:7" ht="12.75">
      <c r="A64" s="16"/>
      <c r="B64" s="16"/>
      <c r="C64" s="16"/>
      <c r="D64" s="16"/>
      <c r="E64" s="16"/>
      <c r="F64" s="16"/>
      <c r="G64" s="16"/>
    </row>
    <row r="65" spans="1:7" ht="12.75">
      <c r="A65" s="17"/>
      <c r="B65" s="16"/>
      <c r="C65" s="16"/>
      <c r="D65" s="16"/>
      <c r="E65" s="16"/>
      <c r="F65" s="16"/>
      <c r="G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7" ht="12.75">
      <c r="A67" s="16"/>
      <c r="B67" s="16"/>
      <c r="C67" s="16"/>
      <c r="D67" s="16"/>
      <c r="E67" s="16"/>
      <c r="F67" s="16"/>
      <c r="G67" s="16"/>
    </row>
    <row r="68" spans="1:7" ht="12.75">
      <c r="A68" s="16"/>
      <c r="B68" s="16"/>
      <c r="C68" s="16"/>
      <c r="D68" s="16"/>
      <c r="E68" s="16"/>
      <c r="F68" s="16"/>
      <c r="G68" s="16"/>
    </row>
    <row r="69" spans="1:7" ht="12.75">
      <c r="A69" s="16"/>
      <c r="B69" s="16"/>
      <c r="C69" s="16"/>
      <c r="D69" s="16"/>
      <c r="E69" s="16"/>
      <c r="F69" s="16"/>
      <c r="G69" s="16"/>
    </row>
    <row r="70" spans="1:7" ht="12.75">
      <c r="A70" s="16"/>
      <c r="B70" s="16"/>
      <c r="C70" s="16"/>
      <c r="D70" s="16"/>
      <c r="E70" s="16"/>
      <c r="F70" s="16"/>
      <c r="G70" s="16"/>
    </row>
    <row r="71" spans="1:7" ht="12.75">
      <c r="A71" s="16"/>
      <c r="B71" s="16"/>
      <c r="C71" s="16"/>
      <c r="D71" s="16"/>
      <c r="E71" s="16"/>
      <c r="F71" s="16"/>
      <c r="G71" s="16"/>
    </row>
    <row r="72" spans="1:7" ht="12.75">
      <c r="A72" s="16"/>
      <c r="B72" s="16"/>
      <c r="C72" s="16"/>
      <c r="D72" s="16"/>
      <c r="E72" s="16"/>
      <c r="F72" s="16"/>
      <c r="G72" s="16"/>
    </row>
    <row r="73" spans="1:7" ht="12.75">
      <c r="A73" s="16"/>
      <c r="B73" s="16"/>
      <c r="C73" s="16"/>
      <c r="D73" s="16"/>
      <c r="E73" s="16"/>
      <c r="F73" s="16"/>
      <c r="G73" s="16"/>
    </row>
    <row r="74" spans="1:7" ht="12.75">
      <c r="A74" s="16"/>
      <c r="B74" s="16"/>
      <c r="C74" s="16"/>
      <c r="D74" s="16"/>
      <c r="E74" s="16"/>
      <c r="F74" s="16"/>
      <c r="G74" s="16"/>
    </row>
    <row r="75" spans="1:7" ht="12.75">
      <c r="A75" s="16"/>
      <c r="B75" s="16"/>
      <c r="C75" s="16"/>
      <c r="D75" s="16"/>
      <c r="E75" s="16"/>
      <c r="F75" s="16"/>
      <c r="G75" s="16"/>
    </row>
    <row r="76" spans="1:7" ht="12.75">
      <c r="A76" s="16"/>
      <c r="B76" s="16"/>
      <c r="C76" s="16"/>
      <c r="D76" s="16"/>
      <c r="E76" s="16"/>
      <c r="F76" s="16"/>
      <c r="G76" s="16"/>
    </row>
    <row r="77" spans="1:7" ht="12.75">
      <c r="A77" s="16"/>
      <c r="B77" s="16"/>
      <c r="C77" s="16"/>
      <c r="D77" s="16"/>
      <c r="E77" s="16"/>
      <c r="F77" s="16"/>
      <c r="G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32" ht="12.75" hidden="1"/>
    <row r="133" ht="12.75" hidden="1"/>
    <row r="134" ht="12.75" hidden="1"/>
    <row r="135" ht="12.75" hidden="1"/>
    <row r="136" ht="12.75" hidden="1"/>
  </sheetData>
  <sheetProtection password="CAC9" sheet="1" objects="1" scenarios="1"/>
  <mergeCells count="15">
    <mergeCell ref="G10:I10"/>
    <mergeCell ref="F8:J9"/>
    <mergeCell ref="F4:G4"/>
    <mergeCell ref="C15:C25"/>
    <mergeCell ref="C29:C39"/>
    <mergeCell ref="F1:J1"/>
    <mergeCell ref="G11:I12"/>
    <mergeCell ref="F14:J15"/>
    <mergeCell ref="A9:E9"/>
    <mergeCell ref="F6:J7"/>
    <mergeCell ref="A10:E10"/>
    <mergeCell ref="D12:E12"/>
    <mergeCell ref="F5:G5"/>
    <mergeCell ref="H5:I5"/>
    <mergeCell ref="F3:J3"/>
  </mergeCells>
  <dataValidations count="1">
    <dataValidation type="list" allowBlank="1" showInputMessage="1" showErrorMessage="1" sqref="G11:I12">
      <formula1>$A$1:$A$3</formula1>
    </dataValidation>
  </dataValidations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rgb="FF00B0F0"/>
    <pageSetUpPr fitToPage="1"/>
  </sheetPr>
  <dimension ref="A1:U60"/>
  <sheetViews>
    <sheetView zoomScale="85" zoomScaleNormal="85" zoomScalePageLayoutView="0" workbookViewId="0" topLeftCell="A1">
      <pane xSplit="1" ySplit="10" topLeftCell="B11" activePane="bottomRight" state="frozen"/>
      <selection pane="topLeft" activeCell="H3" sqref="H3:I3"/>
      <selection pane="topRight" activeCell="H3" sqref="H3:I3"/>
      <selection pane="bottomLeft" activeCell="H3" sqref="H3:I3"/>
      <selection pane="bottomRight" activeCell="B11" sqref="B11"/>
    </sheetView>
  </sheetViews>
  <sheetFormatPr defaultColWidth="11.57421875" defaultRowHeight="12.75"/>
  <cols>
    <col min="1" max="1" width="10.28125" style="87" customWidth="1"/>
    <col min="2" max="3" width="11.421875" style="87" customWidth="1"/>
    <col min="4" max="4" width="11.421875" style="114" customWidth="1"/>
    <col min="5" max="13" width="11.421875" style="87" customWidth="1"/>
    <col min="14" max="16384" width="11.57421875" style="87" customWidth="1"/>
  </cols>
  <sheetData>
    <row r="1" spans="1:21" ht="26.25" customHeight="1" thickBot="1">
      <c r="A1" s="183" t="s">
        <v>130</v>
      </c>
      <c r="B1" s="316" t="s">
        <v>144</v>
      </c>
      <c r="C1" s="317"/>
      <c r="D1" s="317"/>
      <c r="E1" s="317"/>
      <c r="F1" s="317"/>
      <c r="G1" s="317"/>
      <c r="H1" s="318" t="s">
        <v>143</v>
      </c>
      <c r="I1" s="318"/>
      <c r="J1" s="318"/>
      <c r="K1" s="318"/>
      <c r="L1" s="318"/>
      <c r="M1" s="319"/>
      <c r="N1" s="79"/>
      <c r="O1" s="79"/>
      <c r="P1" s="86"/>
      <c r="Q1" s="86"/>
      <c r="R1" s="86"/>
      <c r="S1" s="86"/>
      <c r="T1" s="86"/>
      <c r="U1" s="86"/>
    </row>
    <row r="2" spans="1:21" ht="21" customHeight="1" thickBot="1">
      <c r="A2" s="35"/>
      <c r="B2" s="345" t="s">
        <v>53</v>
      </c>
      <c r="C2" s="346"/>
      <c r="D2" s="347" t="str">
        <f>Paramétres!$B$12</f>
        <v>xx/xx/xxxx</v>
      </c>
      <c r="E2" s="348"/>
      <c r="F2" s="353" t="s">
        <v>40</v>
      </c>
      <c r="G2" s="354"/>
      <c r="H2" s="328"/>
      <c r="I2" s="329"/>
      <c r="J2" s="320" t="s">
        <v>60</v>
      </c>
      <c r="K2" s="321"/>
      <c r="L2" s="321"/>
      <c r="M2" s="322"/>
      <c r="N2" s="79"/>
      <c r="O2" s="79"/>
      <c r="P2" s="86"/>
      <c r="Q2" s="86"/>
      <c r="R2" s="86"/>
      <c r="S2" s="86"/>
      <c r="T2" s="86"/>
      <c r="U2" s="86"/>
    </row>
    <row r="3" spans="1:21" ht="23.25" customHeight="1" thickBot="1">
      <c r="A3" s="35"/>
      <c r="B3" s="349" t="s">
        <v>39</v>
      </c>
      <c r="C3" s="350"/>
      <c r="D3" s="351" t="str">
        <f>Paramétres!$D$12</f>
        <v>Organisme d'étalonnage</v>
      </c>
      <c r="E3" s="352"/>
      <c r="F3" s="88" t="s">
        <v>41</v>
      </c>
      <c r="G3" s="89"/>
      <c r="H3" s="328"/>
      <c r="I3" s="329"/>
      <c r="J3" s="323" t="s">
        <v>77</v>
      </c>
      <c r="K3" s="129" t="str">
        <f>$B$10</f>
        <v>Diaphragme n°</v>
      </c>
      <c r="L3" s="130" t="str">
        <f>$C$10</f>
        <v>Delta P mesuré</v>
      </c>
      <c r="M3" s="131" t="str">
        <f>$D$10</f>
        <v>m3/h</v>
      </c>
      <c r="N3" s="79"/>
      <c r="O3" s="79"/>
      <c r="P3" s="86"/>
      <c r="Q3" s="86"/>
      <c r="R3" s="86"/>
      <c r="S3" s="86"/>
      <c r="T3" s="86"/>
      <c r="U3" s="86"/>
    </row>
    <row r="4" spans="1:21" ht="23.25" customHeight="1" thickBot="1">
      <c r="A4" s="35"/>
      <c r="B4" s="325" t="str">
        <f>Paramétres!$A$10</f>
        <v>Nom de la SOCIETE</v>
      </c>
      <c r="C4" s="326"/>
      <c r="D4" s="326"/>
      <c r="E4" s="327"/>
      <c r="F4" s="325" t="str">
        <f>Paramétres!$G$11</f>
        <v>Diaphragmes</v>
      </c>
      <c r="G4" s="326"/>
      <c r="H4" s="326"/>
      <c r="I4" s="327"/>
      <c r="J4" s="324"/>
      <c r="K4" s="190"/>
      <c r="L4" s="197"/>
      <c r="M4" s="200">
        <f>IF(K4="",0,IF(Paramétres!$G$11="Diaphragmes",SQRT(L4)*(LOOKUP(K4,Paramétres!$A$16:$B$25))+(LOOKUP(K4,Paramétres!$D$16:$E$25)),(L4)*(LOOKUP(K4,Paramétres!$A$16:$B$25))+(LOOKUP(K4,Paramétres!$D$16:$E$25))))</f>
        <v>0</v>
      </c>
      <c r="N4" s="79"/>
      <c r="O4" s="79"/>
      <c r="P4" s="86"/>
      <c r="Q4" s="86"/>
      <c r="R4" s="86"/>
      <c r="S4" s="86"/>
      <c r="T4" s="86"/>
      <c r="U4" s="86"/>
    </row>
    <row r="5" spans="1:21" ht="18" customHeight="1">
      <c r="A5" s="35"/>
      <c r="B5" s="342" t="s">
        <v>11</v>
      </c>
      <c r="C5" s="343"/>
      <c r="D5" s="343"/>
      <c r="E5" s="344"/>
      <c r="F5" s="342" t="s">
        <v>11</v>
      </c>
      <c r="G5" s="343"/>
      <c r="H5" s="343"/>
      <c r="I5" s="344"/>
      <c r="J5" s="337" t="s">
        <v>11</v>
      </c>
      <c r="K5" s="338"/>
      <c r="L5" s="338"/>
      <c r="M5" s="339"/>
      <c r="N5" s="79"/>
      <c r="O5" s="79"/>
      <c r="P5" s="86"/>
      <c r="Q5" s="86"/>
      <c r="R5" s="86"/>
      <c r="S5" s="86"/>
      <c r="T5" s="86"/>
      <c r="U5" s="86"/>
    </row>
    <row r="6" spans="1:21" ht="18" customHeight="1">
      <c r="A6" s="35"/>
      <c r="B6" s="90"/>
      <c r="C6" s="91" t="s">
        <v>13</v>
      </c>
      <c r="D6" s="198"/>
      <c r="E6" s="92" t="s">
        <v>14</v>
      </c>
      <c r="F6" s="90"/>
      <c r="G6" s="91" t="s">
        <v>13</v>
      </c>
      <c r="H6" s="198"/>
      <c r="I6" s="92" t="s">
        <v>14</v>
      </c>
      <c r="J6" s="90"/>
      <c r="K6" s="91" t="s">
        <v>13</v>
      </c>
      <c r="L6" s="198"/>
      <c r="M6" s="92" t="s">
        <v>14</v>
      </c>
      <c r="N6" s="79"/>
      <c r="O6" s="79"/>
      <c r="P6" s="86"/>
      <c r="Q6" s="86"/>
      <c r="R6" s="86"/>
      <c r="S6" s="86"/>
      <c r="T6" s="86"/>
      <c r="U6" s="86"/>
    </row>
    <row r="7" spans="1:21" ht="18" customHeight="1" thickBot="1">
      <c r="A7" s="35"/>
      <c r="B7" s="93"/>
      <c r="C7" s="94" t="s">
        <v>16</v>
      </c>
      <c r="D7" s="199"/>
      <c r="E7" s="95" t="s">
        <v>42</v>
      </c>
      <c r="F7" s="93"/>
      <c r="G7" s="94" t="s">
        <v>16</v>
      </c>
      <c r="H7" s="199"/>
      <c r="I7" s="95" t="s">
        <v>42</v>
      </c>
      <c r="J7" s="93"/>
      <c r="K7" s="94" t="s">
        <v>16</v>
      </c>
      <c r="L7" s="199"/>
      <c r="M7" s="95" t="s">
        <v>42</v>
      </c>
      <c r="N7" s="79"/>
      <c r="O7" s="79"/>
      <c r="P7" s="86"/>
      <c r="Q7" s="86"/>
      <c r="R7" s="86"/>
      <c r="S7" s="86"/>
      <c r="T7" s="86"/>
      <c r="U7" s="86"/>
    </row>
    <row r="8" spans="1:21" ht="18" customHeight="1" thickBot="1">
      <c r="A8" s="35"/>
      <c r="B8" s="340" t="s">
        <v>43</v>
      </c>
      <c r="C8" s="341"/>
      <c r="D8" s="341"/>
      <c r="E8" s="96">
        <f>(293/(273+$D$7))*($D$6/101.3)</f>
        <v>0</v>
      </c>
      <c r="F8" s="340" t="s">
        <v>43</v>
      </c>
      <c r="G8" s="341"/>
      <c r="H8" s="341"/>
      <c r="I8" s="96">
        <f>(293/(273+$H$7))*($H$6/101.3)</f>
        <v>0</v>
      </c>
      <c r="J8" s="340" t="s">
        <v>43</v>
      </c>
      <c r="K8" s="341"/>
      <c r="L8" s="341"/>
      <c r="M8" s="96">
        <f>(293/(273+$L$7))*($L$6/101.3)</f>
        <v>0</v>
      </c>
      <c r="N8" s="79"/>
      <c r="O8" s="79"/>
      <c r="P8" s="86"/>
      <c r="Q8" s="86"/>
      <c r="R8" s="86"/>
      <c r="S8" s="86"/>
      <c r="T8" s="86"/>
      <c r="U8" s="86"/>
    </row>
    <row r="9" spans="1:21" ht="24" customHeight="1" thickBot="1">
      <c r="A9" s="97"/>
      <c r="B9" s="127" t="s">
        <v>17</v>
      </c>
      <c r="C9" s="128">
        <v>1</v>
      </c>
      <c r="D9" s="126" t="s">
        <v>76</v>
      </c>
      <c r="E9" s="184"/>
      <c r="F9" s="127" t="s">
        <v>17</v>
      </c>
      <c r="G9" s="128">
        <v>2</v>
      </c>
      <c r="H9" s="126" t="s">
        <v>76</v>
      </c>
      <c r="I9" s="185"/>
      <c r="J9" s="127" t="s">
        <v>17</v>
      </c>
      <c r="K9" s="128">
        <v>3</v>
      </c>
      <c r="L9" s="132" t="s">
        <v>76</v>
      </c>
      <c r="M9" s="184"/>
      <c r="N9" s="79"/>
      <c r="O9" s="79"/>
      <c r="P9" s="86"/>
      <c r="Q9" s="86"/>
      <c r="R9" s="86"/>
      <c r="S9" s="86"/>
      <c r="T9" s="86"/>
      <c r="U9" s="86"/>
    </row>
    <row r="10" spans="1:21" ht="42" customHeight="1" thickBot="1">
      <c r="A10" s="98" t="s">
        <v>18</v>
      </c>
      <c r="B10" s="99" t="str">
        <f>IF(Paramétres!$G$11="Diaphragmes","Diaphragme n°","Fil chaud / Anémomètre n°")</f>
        <v>Diaphragme n°</v>
      </c>
      <c r="C10" s="100" t="str">
        <f>IF(Paramétres!$G$11="Diaphragmes","Delta P mesuré","Débit mesuré")</f>
        <v>Delta P mesuré</v>
      </c>
      <c r="D10" s="101" t="s">
        <v>61</v>
      </c>
      <c r="E10" s="102" t="s">
        <v>62</v>
      </c>
      <c r="F10" s="99" t="str">
        <f>$B$10</f>
        <v>Diaphragme n°</v>
      </c>
      <c r="G10" s="100" t="str">
        <f>IF(Paramétres!$G$11="Diaphragmes","Delta P mesuré","Débit mesuré")</f>
        <v>Delta P mesuré</v>
      </c>
      <c r="H10" s="101" t="s">
        <v>61</v>
      </c>
      <c r="I10" s="102" t="s">
        <v>62</v>
      </c>
      <c r="J10" s="99" t="str">
        <f>$B$10</f>
        <v>Diaphragme n°</v>
      </c>
      <c r="K10" s="100" t="str">
        <f>IF(Paramétres!$G$11="Diaphragmes","Delta P mesuré","Débit mesuré")</f>
        <v>Delta P mesuré</v>
      </c>
      <c r="L10" s="101" t="s">
        <v>61</v>
      </c>
      <c r="M10" s="102" t="s">
        <v>62</v>
      </c>
      <c r="N10" s="79"/>
      <c r="O10" s="79"/>
      <c r="P10" s="86"/>
      <c r="Q10" s="86"/>
      <c r="R10" s="86"/>
      <c r="S10" s="86"/>
      <c r="T10" s="86"/>
      <c r="U10" s="86"/>
    </row>
    <row r="11" spans="1:21" ht="15" customHeight="1">
      <c r="A11" s="330">
        <v>50</v>
      </c>
      <c r="B11" s="33"/>
      <c r="C11" s="34"/>
      <c r="D11" s="84">
        <f>IF(B11="","",IF(Paramétres!$G$11="Diaphragmes",SQRT(C11)*(LOOKUP(B11,Paramétres!$A$16:$B$25))+(LOOKUP(B11,Paramétres!$D$16:$E$25)),(C11)*(LOOKUP(B11,Paramétres!$A$16:$B$25))+(LOOKUP(B11,Paramétres!$D$16:$E$25))))</f>
      </c>
      <c r="E11" s="80">
        <f>IF(B11="","",D11*$E$8)</f>
      </c>
      <c r="F11" s="33"/>
      <c r="G11" s="34"/>
      <c r="H11" s="84">
        <f>IF(F11="","",IF(Paramétres!$G$11="Diaphragmes",SQRT(G11)*(LOOKUP(F11,Paramétres!$A$16:$B$25))+(LOOKUP(F11,Paramétres!$D$16:$E$25)),(G11)*(LOOKUP(F11,Paramétres!$A$16:$B$25))+(LOOKUP(F11,Paramétres!$D$16:$E$25))))</f>
      </c>
      <c r="I11" s="82">
        <f>IF(F11="","",H11*$I$8)</f>
      </c>
      <c r="J11" s="33"/>
      <c r="K11" s="34"/>
      <c r="L11" s="84">
        <f>IF(J11="","",IF(Paramétres!$G$11="Diaphragmes",SQRT(K11)*(LOOKUP(J11,Paramétres!$A$16:$B$25))+(LOOKUP(J11,Paramétres!$D$16:$E$25)),(K11)*(LOOKUP(J11,Paramétres!$A$16:$B$25))+(LOOKUP(J11,Paramétres!$D$16:$E$25))))</f>
      </c>
      <c r="M11" s="80">
        <f>IF(J11="","",L11*$M$8)</f>
      </c>
      <c r="N11" s="79"/>
      <c r="O11" s="79"/>
      <c r="P11" s="86"/>
      <c r="Q11" s="86"/>
      <c r="R11" s="86"/>
      <c r="S11" s="86"/>
      <c r="T11" s="86"/>
      <c r="U11" s="86"/>
    </row>
    <row r="12" spans="1:21" ht="15" customHeight="1">
      <c r="A12" s="331"/>
      <c r="B12" s="32"/>
      <c r="C12" s="24"/>
      <c r="D12" s="85">
        <f>IF(B12="","",IF(Paramétres!$G$11="Diaphragmes",SQRT(C12)*(LOOKUP(B12,Paramétres!$A$16:$B$25))+(LOOKUP(B12,Paramétres!$D$16:$E$25)),(C12)*(LOOKUP(B12,Paramétres!$A$16:$B$25))+(LOOKUP(B12,Paramétres!$D$16:$E$25))))</f>
      </c>
      <c r="E12" s="81">
        <f>IF(B12="","",D12*$E$8)</f>
      </c>
      <c r="F12" s="32"/>
      <c r="G12" s="24"/>
      <c r="H12" s="85">
        <f>IF(F12="","",IF(Paramétres!$G$11="Diaphragmes",SQRT(G12)*(LOOKUP(F12,Paramétres!$A$16:$B$25))+(LOOKUP(F12,Paramétres!$D$16:$E$25)),(G12)*(LOOKUP(F12,Paramétres!$A$16:$B$25))+(LOOKUP(F12,Paramétres!$D$16:$E$25))))</f>
      </c>
      <c r="I12" s="81">
        <f>IF(F12="","",H12*$I$8)</f>
      </c>
      <c r="J12" s="32"/>
      <c r="K12" s="24"/>
      <c r="L12" s="85">
        <f>IF(J12="","",IF(Paramétres!$G$11="Diaphragmes",SQRT(K12)*(LOOKUP(J12,Paramétres!$A$16:$B$25))+(LOOKUP(J12,Paramétres!$D$16:$E$25)),(K12)*(LOOKUP(J12,Paramétres!$A$16:$B$25))+(LOOKUP(J12,Paramétres!$D$16:$E$25))))</f>
      </c>
      <c r="M12" s="81">
        <f>IF(J12="","",L12*$M$8)</f>
      </c>
      <c r="N12" s="79"/>
      <c r="O12" s="79"/>
      <c r="P12" s="86"/>
      <c r="Q12" s="86"/>
      <c r="R12" s="86"/>
      <c r="S12" s="86"/>
      <c r="T12" s="86"/>
      <c r="U12" s="86"/>
    </row>
    <row r="13" spans="1:21" ht="15" customHeight="1">
      <c r="A13" s="331"/>
      <c r="B13" s="32"/>
      <c r="C13" s="24"/>
      <c r="D13" s="85">
        <f>IF(B13="","",IF(Paramétres!$G$11="Diaphragmes",SQRT(C13)*(LOOKUP(B13,Paramétres!$A$16:$B$25))+(LOOKUP(B13,Paramétres!$D$16:$E$25)),(C13)*(LOOKUP(B13,Paramétres!$A$16:$B$25))+(LOOKUP(B13,Paramétres!$D$16:$E$25))))</f>
      </c>
      <c r="E13" s="81">
        <f>IF(B13="","",D13*$E$8)</f>
      </c>
      <c r="F13" s="32"/>
      <c r="G13" s="24"/>
      <c r="H13" s="85">
        <f>IF(F13="","",IF(Paramétres!$G$11="Diaphragmes",SQRT(G13)*(LOOKUP(F13,Paramétres!$A$16:$B$25))+(LOOKUP(F13,Paramétres!$D$16:$E$25)),(G13)*(LOOKUP(F13,Paramétres!$A$16:$B$25))+(LOOKUP(F13,Paramétres!$D$16:$E$25))))</f>
      </c>
      <c r="I13" s="83">
        <f>IF(F13="","",H13*$I$8)</f>
      </c>
      <c r="J13" s="32"/>
      <c r="K13" s="24"/>
      <c r="L13" s="85">
        <f>IF(J13="","",IF(Paramétres!$G$11="Diaphragmes",SQRT(K13)*(LOOKUP(J13,Paramétres!$A$16:$B$25))+(LOOKUP(J13,Paramétres!$D$16:$E$25)),(K13)*(LOOKUP(J13,Paramétres!$A$16:$B$25))+(LOOKUP(J13,Paramétres!$D$16:$E$25))))</f>
      </c>
      <c r="M13" s="81">
        <f>IF(J13="","",L13*$M$8)</f>
      </c>
      <c r="N13" s="79"/>
      <c r="O13" s="79"/>
      <c r="P13" s="86"/>
      <c r="Q13" s="86"/>
      <c r="R13" s="86"/>
      <c r="S13" s="86"/>
      <c r="T13" s="86"/>
      <c r="U13" s="86"/>
    </row>
    <row r="14" spans="1:21" ht="15" customHeight="1" thickBot="1">
      <c r="A14" s="332"/>
      <c r="B14" s="248">
        <v>1</v>
      </c>
      <c r="C14" s="161" t="s">
        <v>20</v>
      </c>
      <c r="D14" s="335" t="e">
        <f>AVERAGE(E11:E13)</f>
        <v>#DIV/0!</v>
      </c>
      <c r="E14" s="336"/>
      <c r="F14" s="249">
        <v>3</v>
      </c>
      <c r="G14" s="161" t="s">
        <v>20</v>
      </c>
      <c r="H14" s="335" t="e">
        <f>AVERAGE(I11:I13)</f>
        <v>#DIV/0!</v>
      </c>
      <c r="I14" s="336"/>
      <c r="J14" s="250">
        <v>4</v>
      </c>
      <c r="K14" s="161" t="s">
        <v>20</v>
      </c>
      <c r="L14" s="335" t="e">
        <f>AVERAGE(M11:M13)</f>
        <v>#DIV/0!</v>
      </c>
      <c r="M14" s="336"/>
      <c r="N14" s="79"/>
      <c r="O14" s="79"/>
      <c r="P14" s="86"/>
      <c r="Q14" s="86"/>
      <c r="R14" s="86"/>
      <c r="S14" s="86"/>
      <c r="T14" s="86"/>
      <c r="U14" s="86"/>
    </row>
    <row r="15" spans="1:21" s="103" customFormat="1" ht="15" customHeight="1">
      <c r="A15" s="330">
        <v>100</v>
      </c>
      <c r="B15" s="33"/>
      <c r="C15" s="34"/>
      <c r="D15" s="84">
        <f>IF(B15="","",IF(Paramétres!$G$11="Diaphragmes",SQRT(C15)*(LOOKUP(B15,Paramétres!$A$16:$B$25))+(LOOKUP(B15,Paramétres!$D$16:$E$25)),(C15)*(LOOKUP(B15,Paramétres!$A$16:$B$25))+(LOOKUP(B15,Paramétres!$D$16:$E$25))))</f>
      </c>
      <c r="E15" s="80">
        <f>IF(B15="","",D15*$E$8)</f>
      </c>
      <c r="F15" s="33"/>
      <c r="G15" s="34"/>
      <c r="H15" s="84">
        <f>IF(F15="","",IF(Paramétres!$G$11="Diaphragmes",SQRT(G15)*(LOOKUP(F15,Paramétres!$A$16:$B$25))+(LOOKUP(F15,Paramétres!$D$16:$E$25)),(G15)*(LOOKUP(F15,Paramétres!$A$16:$B$25))+(LOOKUP(F15,Paramétres!$D$16:$E$25))))</f>
      </c>
      <c r="I15" s="82">
        <f>IF(F15="","",H15*$I$8)</f>
      </c>
      <c r="J15" s="33"/>
      <c r="K15" s="34"/>
      <c r="L15" s="84">
        <f>IF(J15="","",IF(Paramétres!$G$11="Diaphragmes",SQRT(K15)*(LOOKUP(J15,Paramétres!$A$16:$B$25))+(LOOKUP(J15,Paramétres!$D$16:$E$25)),(K15)*(LOOKUP(J15,Paramétres!$A$16:$B$25))+(LOOKUP(J15,Paramétres!$D$16:$E$25))))</f>
      </c>
      <c r="M15" s="80">
        <f>IF(J15="","",L15*$M$8)</f>
      </c>
      <c r="N15" s="79"/>
      <c r="O15" s="79"/>
      <c r="P15" s="86"/>
      <c r="Q15" s="86"/>
      <c r="R15" s="86"/>
      <c r="S15" s="86"/>
      <c r="T15" s="86"/>
      <c r="U15" s="86"/>
    </row>
    <row r="16" spans="1:21" s="103" customFormat="1" ht="15" customHeight="1">
      <c r="A16" s="331"/>
      <c r="B16" s="32"/>
      <c r="C16" s="24"/>
      <c r="D16" s="85">
        <f>IF(B16="","",IF(Paramétres!$G$11="Diaphragmes",SQRT(C16)*(LOOKUP(B16,Paramétres!$A$16:$B$25))+(LOOKUP(B16,Paramétres!$D$16:$E$25)),(C16)*(LOOKUP(B16,Paramétres!$A$16:$B$25))+(LOOKUP(B16,Paramétres!$D$16:$E$25))))</f>
      </c>
      <c r="E16" s="81">
        <f>IF(B16="","",D16*$E$8)</f>
      </c>
      <c r="F16" s="32"/>
      <c r="G16" s="24"/>
      <c r="H16" s="85">
        <f>IF(F16="","",IF(Paramétres!$G$11="Diaphragmes",SQRT(G16)*(LOOKUP(F16,Paramétres!$A$16:$B$25))+(LOOKUP(F16,Paramétres!$D$16:$E$25)),(G16)*(LOOKUP(F16,Paramétres!$A$16:$B$25))+(LOOKUP(F16,Paramétres!$D$16:$E$25))))</f>
      </c>
      <c r="I16" s="81">
        <f>IF(F16="","",H16*$I$8)</f>
      </c>
      <c r="J16" s="32"/>
      <c r="K16" s="24"/>
      <c r="L16" s="85">
        <f>IF(J16="","",IF(Paramétres!$G$11="Diaphragmes",SQRT(K16)*(LOOKUP(J16,Paramétres!$A$16:$B$25))+(LOOKUP(J16,Paramétres!$D$16:$E$25)),(K16)*(LOOKUP(J16,Paramétres!$A$16:$B$25))+(LOOKUP(J16,Paramétres!$D$16:$E$25))))</f>
      </c>
      <c r="M16" s="81">
        <f>IF(J16="","",L16*$M$8)</f>
      </c>
      <c r="N16" s="79"/>
      <c r="O16" s="79"/>
      <c r="P16" s="86"/>
      <c r="Q16" s="86"/>
      <c r="R16" s="86"/>
      <c r="S16" s="86"/>
      <c r="T16" s="86"/>
      <c r="U16" s="86"/>
    </row>
    <row r="17" spans="1:21" s="103" customFormat="1" ht="15" customHeight="1">
      <c r="A17" s="331"/>
      <c r="B17" s="32"/>
      <c r="C17" s="24"/>
      <c r="D17" s="85">
        <f>IF(B17="","",IF(Paramétres!$G$11="Diaphragmes",SQRT(C17)*(LOOKUP(B17,Paramétres!$A$16:$B$25))+(LOOKUP(B17,Paramétres!$D$16:$E$25)),(C17)*(LOOKUP(B17,Paramétres!$A$16:$B$25))+(LOOKUP(B17,Paramétres!$D$16:$E$25))))</f>
      </c>
      <c r="E17" s="81">
        <f>IF(B17="","",D17*$E$8)</f>
      </c>
      <c r="F17" s="32"/>
      <c r="G17" s="24"/>
      <c r="H17" s="85">
        <f>IF(F17="","",IF(Paramétres!$G$11="Diaphragmes",SQRT(G17)*(LOOKUP(F17,Paramétres!$A$16:$B$25))+(LOOKUP(F17,Paramétres!$D$16:$E$25)),(G17)*(LOOKUP(F17,Paramétres!$A$16:$B$25))+(LOOKUP(F17,Paramétres!$D$16:$E$25))))</f>
      </c>
      <c r="I17" s="83">
        <f>IF(F17="","",H17*$I$8)</f>
      </c>
      <c r="J17" s="32"/>
      <c r="K17" s="24"/>
      <c r="L17" s="85">
        <f>IF(J17="","",IF(Paramétres!$G$11="Diaphragmes",SQRT(K17)*(LOOKUP(J17,Paramétres!$A$16:$B$25))+(LOOKUP(J17,Paramétres!$D$16:$E$25)),(K17)*(LOOKUP(J17,Paramétres!$A$16:$B$25))+(LOOKUP(J17,Paramétres!$D$16:$E$25))))</f>
      </c>
      <c r="M17" s="81">
        <f>IF(J17="","",L17*$M$8)</f>
      </c>
      <c r="N17" s="79"/>
      <c r="O17" s="79"/>
      <c r="P17" s="86"/>
      <c r="Q17" s="86"/>
      <c r="R17" s="86"/>
      <c r="S17" s="86"/>
      <c r="T17" s="86"/>
      <c r="U17" s="86"/>
    </row>
    <row r="18" spans="1:21" s="103" customFormat="1" ht="15" customHeight="1" thickBot="1">
      <c r="A18" s="332"/>
      <c r="B18" s="248">
        <v>1</v>
      </c>
      <c r="C18" s="161" t="s">
        <v>20</v>
      </c>
      <c r="D18" s="335" t="e">
        <f>AVERAGE(E15:E17)</f>
        <v>#DIV/0!</v>
      </c>
      <c r="E18" s="336"/>
      <c r="F18" s="249">
        <v>3</v>
      </c>
      <c r="G18" s="161" t="s">
        <v>20</v>
      </c>
      <c r="H18" s="335" t="e">
        <f>AVERAGE(I15:I17)</f>
        <v>#DIV/0!</v>
      </c>
      <c r="I18" s="336"/>
      <c r="J18" s="250">
        <v>4</v>
      </c>
      <c r="K18" s="161" t="s">
        <v>20</v>
      </c>
      <c r="L18" s="335" t="e">
        <f>AVERAGE(M15:M17)</f>
        <v>#DIV/0!</v>
      </c>
      <c r="M18" s="336"/>
      <c r="N18" s="79"/>
      <c r="O18" s="79"/>
      <c r="P18" s="86"/>
      <c r="Q18" s="86"/>
      <c r="R18" s="86"/>
      <c r="S18" s="86"/>
      <c r="T18" s="86"/>
      <c r="U18" s="86"/>
    </row>
    <row r="19" spans="1:21" s="104" customFormat="1" ht="15" customHeight="1">
      <c r="A19" s="330">
        <v>150</v>
      </c>
      <c r="B19" s="33"/>
      <c r="C19" s="34"/>
      <c r="D19" s="84">
        <f>IF(B19="","",IF(Paramétres!$G$11="Diaphragmes",SQRT(C19)*(LOOKUP(B19,Paramétres!$A$16:$B$25))+(LOOKUP(B19,Paramétres!$D$16:$E$25)),(C19)*(LOOKUP(B19,Paramétres!$A$16:$B$25))+(LOOKUP(B19,Paramétres!$D$16:$E$25))))</f>
      </c>
      <c r="E19" s="80">
        <f>IF(B19="","",D19*$E$8)</f>
      </c>
      <c r="F19" s="33"/>
      <c r="G19" s="34"/>
      <c r="H19" s="84">
        <f>IF(F19="","",IF(Paramétres!$G$11="Diaphragmes",SQRT(G19)*(LOOKUP(F19,Paramétres!$A$16:$B$25))+(LOOKUP(F19,Paramétres!$D$16:$E$25)),(G19)*(LOOKUP(F19,Paramétres!$A$16:$B$25))+(LOOKUP(F19,Paramétres!$D$16:$E$25))))</f>
      </c>
      <c r="I19" s="82">
        <f>IF(F19="","",H19*$I$8)</f>
      </c>
      <c r="J19" s="33"/>
      <c r="K19" s="34"/>
      <c r="L19" s="84">
        <f>IF(J19="","",IF(Paramétres!$G$11="Diaphragmes",SQRT(K19)*(LOOKUP(J19,Paramétres!$A$16:$B$25))+(LOOKUP(J19,Paramétres!$D$16:$E$25)),(K19)*(LOOKUP(J19,Paramétres!$A$16:$B$25))+(LOOKUP(J19,Paramétres!$D$16:$E$25))))</f>
      </c>
      <c r="M19" s="80">
        <f>IF(J19="","",L19*$M$8)</f>
      </c>
      <c r="N19" s="79"/>
      <c r="O19" s="79"/>
      <c r="P19" s="86"/>
      <c r="Q19" s="86"/>
      <c r="R19" s="86"/>
      <c r="S19" s="86"/>
      <c r="T19" s="86"/>
      <c r="U19" s="86"/>
    </row>
    <row r="20" spans="1:21" s="104" customFormat="1" ht="15" customHeight="1">
      <c r="A20" s="331"/>
      <c r="B20" s="32"/>
      <c r="C20" s="24"/>
      <c r="D20" s="85">
        <f>IF(B20="","",IF(Paramétres!$G$11="Diaphragmes",SQRT(C20)*(LOOKUP(B20,Paramétres!$A$16:$B$25))+(LOOKUP(B20,Paramétres!$D$16:$E$25)),(C20)*(LOOKUP(B20,Paramétres!$A$16:$B$25))+(LOOKUP(B20,Paramétres!$D$16:$E$25))))</f>
      </c>
      <c r="E20" s="81">
        <f>IF(B20="","",D20*$E$8)</f>
      </c>
      <c r="F20" s="32"/>
      <c r="G20" s="24"/>
      <c r="H20" s="85">
        <f>IF(F20="","",IF(Paramétres!$G$11="Diaphragmes",SQRT(G20)*(LOOKUP(F20,Paramétres!$A$16:$B$25))+(LOOKUP(F20,Paramétres!$D$16:$E$25)),(G20)*(LOOKUP(F20,Paramétres!$A$16:$B$25))+(LOOKUP(F20,Paramétres!$D$16:$E$25))))</f>
      </c>
      <c r="I20" s="81">
        <f>IF(F20="","",H20*$I$8)</f>
      </c>
      <c r="J20" s="32"/>
      <c r="K20" s="24"/>
      <c r="L20" s="85">
        <f>IF(J20="","",IF(Paramétres!$G$11="Diaphragmes",SQRT(K20)*(LOOKUP(J20,Paramétres!$A$16:$B$25))+(LOOKUP(J20,Paramétres!$D$16:$E$25)),(K20)*(LOOKUP(J20,Paramétres!$A$16:$B$25))+(LOOKUP(J20,Paramétres!$D$16:$E$25))))</f>
      </c>
      <c r="M20" s="81">
        <f>IF(J20="","",L20*$M$8)</f>
      </c>
      <c r="N20" s="79"/>
      <c r="O20" s="79"/>
      <c r="P20" s="86"/>
      <c r="Q20" s="86"/>
      <c r="R20" s="86"/>
      <c r="S20" s="86"/>
      <c r="T20" s="86"/>
      <c r="U20" s="86"/>
    </row>
    <row r="21" spans="1:21" s="104" customFormat="1" ht="15" customHeight="1">
      <c r="A21" s="331"/>
      <c r="B21" s="32"/>
      <c r="C21" s="24"/>
      <c r="D21" s="85">
        <f>IF(B21="","",IF(Paramétres!$G$11="Diaphragmes",SQRT(C21)*(LOOKUP(B21,Paramétres!$A$16:$B$25))+(LOOKUP(B21,Paramétres!$D$16:$E$25)),(C21)*(LOOKUP(B21,Paramétres!$A$16:$B$25))+(LOOKUP(B21,Paramétres!$D$16:$E$25))))</f>
      </c>
      <c r="E21" s="81">
        <f>IF(B21="","",D21*$E$8)</f>
      </c>
      <c r="F21" s="32"/>
      <c r="G21" s="24"/>
      <c r="H21" s="85">
        <f>IF(F21="","",IF(Paramétres!$G$11="Diaphragmes",SQRT(G21)*(LOOKUP(F21,Paramétres!$A$16:$B$25))+(LOOKUP(F21,Paramétres!$D$16:$E$25)),(G21)*(LOOKUP(F21,Paramétres!$A$16:$B$25))+(LOOKUP(F21,Paramétres!$D$16:$E$25))))</f>
      </c>
      <c r="I21" s="83">
        <f>IF(F21="","",H21*$I$8)</f>
      </c>
      <c r="J21" s="32"/>
      <c r="K21" s="24"/>
      <c r="L21" s="85">
        <f>IF(J21="","",IF(Paramétres!$G$11="Diaphragmes",SQRT(K21)*(LOOKUP(J21,Paramétres!$A$16:$B$25))+(LOOKUP(J21,Paramétres!$D$16:$E$25)),(K21)*(LOOKUP(J21,Paramétres!$A$16:$B$25))+(LOOKUP(J21,Paramétres!$D$16:$E$25))))</f>
      </c>
      <c r="M21" s="81">
        <f>IF(J21="","",L21*$M$8)</f>
      </c>
      <c r="N21" s="79"/>
      <c r="O21" s="79"/>
      <c r="P21" s="86"/>
      <c r="Q21" s="86"/>
      <c r="R21" s="86"/>
      <c r="S21" s="86"/>
      <c r="T21" s="86"/>
      <c r="U21" s="86"/>
    </row>
    <row r="22" spans="1:21" s="104" customFormat="1" ht="15" customHeight="1" thickBot="1">
      <c r="A22" s="332"/>
      <c r="B22" s="248">
        <v>1</v>
      </c>
      <c r="C22" s="161" t="s">
        <v>20</v>
      </c>
      <c r="D22" s="335" t="e">
        <f>AVERAGE(E19:E21)</f>
        <v>#DIV/0!</v>
      </c>
      <c r="E22" s="336"/>
      <c r="F22" s="249">
        <v>3</v>
      </c>
      <c r="G22" s="161" t="s">
        <v>20</v>
      </c>
      <c r="H22" s="335" t="e">
        <f>AVERAGE(I19:I21)</f>
        <v>#DIV/0!</v>
      </c>
      <c r="I22" s="336"/>
      <c r="J22" s="250">
        <v>5</v>
      </c>
      <c r="K22" s="161" t="s">
        <v>20</v>
      </c>
      <c r="L22" s="335" t="e">
        <f>AVERAGE(M19:M21)</f>
        <v>#DIV/0!</v>
      </c>
      <c r="M22" s="336"/>
      <c r="N22" s="79"/>
      <c r="O22" s="79"/>
      <c r="P22" s="86"/>
      <c r="Q22" s="86"/>
      <c r="R22" s="86"/>
      <c r="S22" s="86"/>
      <c r="T22" s="86"/>
      <c r="U22" s="86"/>
    </row>
    <row r="23" spans="1:21" s="104" customFormat="1" ht="15" customHeight="1">
      <c r="A23" s="330">
        <v>200</v>
      </c>
      <c r="B23" s="33"/>
      <c r="C23" s="34"/>
      <c r="D23" s="84">
        <f>IF(B23="","",IF(Paramétres!$G$11="Diaphragmes",SQRT(C23)*(LOOKUP(B23,Paramétres!$A$16:$B$25))+(LOOKUP(B23,Paramétres!$D$16:$E$25)),(C23)*(LOOKUP(B23,Paramétres!$A$16:$B$25))+(LOOKUP(B23,Paramétres!$D$16:$E$25))))</f>
      </c>
      <c r="E23" s="80">
        <f>IF(B23="","",D23*$E$8)</f>
      </c>
      <c r="F23" s="33"/>
      <c r="G23" s="34"/>
      <c r="H23" s="84">
        <f>IF(F23="","",IF(Paramétres!$G$11="Diaphragmes",SQRT(G23)*(LOOKUP(F23,Paramétres!$A$16:$B$25))+(LOOKUP(F23,Paramétres!$D$16:$E$25)),(G23)*(LOOKUP(F23,Paramétres!$A$16:$B$25))+(LOOKUP(F23,Paramétres!$D$16:$E$25))))</f>
      </c>
      <c r="I23" s="82">
        <f>IF(F23="","",H23*$I$8)</f>
      </c>
      <c r="J23" s="33"/>
      <c r="K23" s="34"/>
      <c r="L23" s="84">
        <f>IF(J23="","",IF(Paramétres!$G$11="Diaphragmes",SQRT(K23)*(LOOKUP(J23,Paramétres!$A$16:$B$25))+(LOOKUP(J23,Paramétres!$D$16:$E$25)),(K23)*(LOOKUP(J23,Paramétres!$A$16:$B$25))+(LOOKUP(J23,Paramétres!$D$16:$E$25))))</f>
      </c>
      <c r="M23" s="80">
        <f>IF(J23="","",L23*$M$8)</f>
      </c>
      <c r="N23" s="79"/>
      <c r="O23" s="79"/>
      <c r="P23" s="86"/>
      <c r="Q23" s="86"/>
      <c r="R23" s="86"/>
      <c r="S23" s="86"/>
      <c r="T23" s="86"/>
      <c r="U23" s="86"/>
    </row>
    <row r="24" spans="1:21" s="104" customFormat="1" ht="15" customHeight="1">
      <c r="A24" s="331"/>
      <c r="B24" s="32"/>
      <c r="C24" s="24"/>
      <c r="D24" s="85">
        <f>IF(B24="","",IF(Paramétres!$G$11="Diaphragmes",SQRT(C24)*(LOOKUP(B24,Paramétres!$A$16:$B$25))+(LOOKUP(B24,Paramétres!$D$16:$E$25)),(C24)*(LOOKUP(B24,Paramétres!$A$16:$B$25))+(LOOKUP(B24,Paramétres!$D$16:$E$25))))</f>
      </c>
      <c r="E24" s="81">
        <f>IF(B24="","",D24*$E$8)</f>
      </c>
      <c r="F24" s="32"/>
      <c r="G24" s="24"/>
      <c r="H24" s="85">
        <f>IF(F24="","",IF(Paramétres!$G$11="Diaphragmes",SQRT(G24)*(LOOKUP(F24,Paramétres!$A$16:$B$25))+(LOOKUP(F24,Paramétres!$D$16:$E$25)),(G24)*(LOOKUP(F24,Paramétres!$A$16:$B$25))+(LOOKUP(F24,Paramétres!$D$16:$E$25))))</f>
      </c>
      <c r="I24" s="81">
        <f>IF(F24="","",H24*$I$8)</f>
      </c>
      <c r="J24" s="32"/>
      <c r="K24" s="24"/>
      <c r="L24" s="85">
        <f>IF(J24="","",IF(Paramétres!$G$11="Diaphragmes",SQRT(K24)*(LOOKUP(J24,Paramétres!$A$16:$B$25))+(LOOKUP(J24,Paramétres!$D$16:$E$25)),(K24)*(LOOKUP(J24,Paramétres!$A$16:$B$25))+(LOOKUP(J24,Paramétres!$D$16:$E$25))))</f>
      </c>
      <c r="M24" s="81">
        <f>IF(J24="","",L24*$M$8)</f>
      </c>
      <c r="N24" s="79"/>
      <c r="O24" s="79"/>
      <c r="P24" s="86"/>
      <c r="Q24" s="86"/>
      <c r="R24" s="86"/>
      <c r="S24" s="86"/>
      <c r="T24" s="86"/>
      <c r="U24" s="86"/>
    </row>
    <row r="25" spans="1:21" s="104" customFormat="1" ht="15" customHeight="1">
      <c r="A25" s="331"/>
      <c r="B25" s="32"/>
      <c r="C25" s="24"/>
      <c r="D25" s="85">
        <f>IF(B25="","",IF(Paramétres!$G$11="Diaphragmes",SQRT(C25)*(LOOKUP(B25,Paramétres!$A$16:$B$25))+(LOOKUP(B25,Paramétres!$D$16:$E$25)),(C25)*(LOOKUP(B25,Paramétres!$A$16:$B$25))+(LOOKUP(B25,Paramétres!$D$16:$E$25))))</f>
      </c>
      <c r="E25" s="81">
        <f>IF(B25="","",D25*$E$8)</f>
      </c>
      <c r="F25" s="32"/>
      <c r="G25" s="24"/>
      <c r="H25" s="85">
        <f>IF(F25="","",IF(Paramétres!$G$11="Diaphragmes",SQRT(G25)*(LOOKUP(F25,Paramétres!$A$16:$B$25))+(LOOKUP(F25,Paramétres!$D$16:$E$25)),(G25)*(LOOKUP(F25,Paramétres!$A$16:$B$25))+(LOOKUP(F25,Paramétres!$D$16:$E$25))))</f>
      </c>
      <c r="I25" s="83">
        <f>IF(F25="","",H25*$I$8)</f>
      </c>
      <c r="J25" s="32"/>
      <c r="K25" s="24"/>
      <c r="L25" s="85">
        <f>IF(J25="","",IF(Paramétres!$G$11="Diaphragmes",SQRT(K25)*(LOOKUP(J25,Paramétres!$A$16:$B$25))+(LOOKUP(J25,Paramétres!$D$16:$E$25)),(K25)*(LOOKUP(J25,Paramétres!$A$16:$B$25))+(LOOKUP(J25,Paramétres!$D$16:$E$25))))</f>
      </c>
      <c r="M25" s="81">
        <f>IF(J25="","",L25*$M$8)</f>
      </c>
      <c r="N25" s="79"/>
      <c r="O25" s="79"/>
      <c r="P25" s="86"/>
      <c r="Q25" s="86"/>
      <c r="R25" s="86"/>
      <c r="S25" s="86"/>
      <c r="T25" s="86"/>
      <c r="U25" s="86"/>
    </row>
    <row r="26" spans="1:21" s="104" customFormat="1" ht="15" customHeight="1" thickBot="1">
      <c r="A26" s="332"/>
      <c r="B26" s="248">
        <v>2</v>
      </c>
      <c r="C26" s="161" t="s">
        <v>20</v>
      </c>
      <c r="D26" s="335" t="e">
        <f>AVERAGE(E23:E25)</f>
        <v>#DIV/0!</v>
      </c>
      <c r="E26" s="336"/>
      <c r="F26" s="249">
        <v>3</v>
      </c>
      <c r="G26" s="161" t="s">
        <v>20</v>
      </c>
      <c r="H26" s="335" t="e">
        <f>AVERAGE(I23:I25)</f>
        <v>#DIV/0!</v>
      </c>
      <c r="I26" s="336"/>
      <c r="J26" s="250">
        <v>5</v>
      </c>
      <c r="K26" s="161" t="s">
        <v>20</v>
      </c>
      <c r="L26" s="335" t="e">
        <f>AVERAGE(M23:M25)</f>
        <v>#DIV/0!</v>
      </c>
      <c r="M26" s="336"/>
      <c r="N26" s="79"/>
      <c r="O26" s="79"/>
      <c r="P26" s="86"/>
      <c r="Q26" s="86"/>
      <c r="R26" s="86"/>
      <c r="S26" s="86"/>
      <c r="T26" s="86"/>
      <c r="U26" s="86"/>
    </row>
    <row r="27" spans="1:21" s="105" customFormat="1" ht="15" customHeight="1">
      <c r="A27" s="330">
        <v>250</v>
      </c>
      <c r="B27" s="33"/>
      <c r="C27" s="34"/>
      <c r="D27" s="84">
        <f>IF(B27="","",IF(Paramétres!$G$11="Diaphragmes",SQRT(C27)*(LOOKUP(B27,Paramétres!$A$16:$B$25))+(LOOKUP(B27,Paramétres!$D$16:$E$25)),(C27)*(LOOKUP(B27,Paramétres!$A$16:$B$25))+(LOOKUP(B27,Paramétres!$D$16:$E$25))))</f>
      </c>
      <c r="E27" s="80">
        <f>IF(B27="","",D27*$E$8)</f>
      </c>
      <c r="F27" s="33"/>
      <c r="G27" s="34"/>
      <c r="H27" s="84">
        <f>IF(F27="","",IF(Paramétres!$G$11="Diaphragmes",SQRT(G27)*(LOOKUP(F27,Paramétres!$A$16:$B$25))+(LOOKUP(F27,Paramétres!$D$16:$E$25)),(G27)*(LOOKUP(F27,Paramétres!$A$16:$B$25))+(LOOKUP(F27,Paramétres!$D$16:$E$25))))</f>
      </c>
      <c r="I27" s="82">
        <f>IF(F27="","",H27*$I$8)</f>
      </c>
      <c r="J27" s="33"/>
      <c r="K27" s="34"/>
      <c r="L27" s="84">
        <f>IF(J27="","",IF(Paramétres!$G$11="Diaphragmes",SQRT(K27)*(LOOKUP(J27,Paramétres!$A$16:$B$25))+(LOOKUP(J27,Paramétres!$D$16:$E$25)),(K27)*(LOOKUP(J27,Paramétres!$A$16:$B$25))+(LOOKUP(J27,Paramétres!$D$16:$E$25))))</f>
      </c>
      <c r="M27" s="80">
        <f>IF(J27="","",L27*$M$8)</f>
      </c>
      <c r="N27" s="79"/>
      <c r="O27" s="79"/>
      <c r="P27" s="86"/>
      <c r="Q27" s="86"/>
      <c r="R27" s="86"/>
      <c r="S27" s="86"/>
      <c r="T27" s="86"/>
      <c r="U27" s="86"/>
    </row>
    <row r="28" spans="1:21" s="105" customFormat="1" ht="15" customHeight="1">
      <c r="A28" s="331"/>
      <c r="B28" s="32"/>
      <c r="C28" s="24"/>
      <c r="D28" s="85">
        <f>IF(B28="","",IF(Paramétres!$G$11="Diaphragmes",SQRT(C28)*(LOOKUP(B28,Paramétres!$A$16:$B$25))+(LOOKUP(B28,Paramétres!$D$16:$E$25)),(C28)*(LOOKUP(B28,Paramétres!$A$16:$B$25))+(LOOKUP(B28,Paramétres!$D$16:$E$25))))</f>
      </c>
      <c r="E28" s="81">
        <f>IF(B28="","",D28*$E$8)</f>
      </c>
      <c r="F28" s="32"/>
      <c r="G28" s="24"/>
      <c r="H28" s="191">
        <f>IF(F28="","",IF(Paramétres!$G$11="Diaphragmes",SQRT(G28)*(LOOKUP(F28,Paramétres!$A$16:$B$25))+(LOOKUP(F28,Paramétres!$D$16:$E$25)),(G28)*(LOOKUP(F28,Paramétres!$A$16:$B$25))+(LOOKUP(F28,Paramétres!$D$16:$E$25))))</f>
      </c>
      <c r="I28" s="81">
        <f>IF(F28="","",H28*$I$8)</f>
      </c>
      <c r="J28" s="32"/>
      <c r="K28" s="24"/>
      <c r="L28" s="85">
        <f>IF(J28="","",IF(Paramétres!$G$11="Diaphragmes",SQRT(K28)*(LOOKUP(J28,Paramétres!$A$16:$B$25))+(LOOKUP(J28,Paramétres!$D$16:$E$25)),(K28)*(LOOKUP(J28,Paramétres!$A$16:$B$25))+(LOOKUP(J28,Paramétres!$D$16:$E$25))))</f>
      </c>
      <c r="M28" s="81">
        <f>IF(J28="","",L28*$M$8)</f>
      </c>
      <c r="N28" s="79"/>
      <c r="O28" s="79"/>
      <c r="P28" s="86"/>
      <c r="Q28" s="86"/>
      <c r="R28" s="86"/>
      <c r="S28" s="86"/>
      <c r="T28" s="86"/>
      <c r="U28" s="86"/>
    </row>
    <row r="29" spans="1:21" s="105" customFormat="1" ht="15" customHeight="1">
      <c r="A29" s="331"/>
      <c r="B29" s="32"/>
      <c r="C29" s="24"/>
      <c r="D29" s="85">
        <f>IF(B29="","",IF(Paramétres!$G$11="Diaphragmes",SQRT(C29)*(LOOKUP(B29,Paramétres!$A$16:$B$25))+(LOOKUP(B29,Paramétres!$D$16:$E$25)),(C29)*(LOOKUP(B29,Paramétres!$A$16:$B$25))+(LOOKUP(B29,Paramétres!$D$16:$E$25))))</f>
      </c>
      <c r="E29" s="81">
        <f>IF(B29="","",D29*$E$8)</f>
      </c>
      <c r="F29" s="32"/>
      <c r="G29" s="24"/>
      <c r="H29" s="85">
        <f>IF(F29="","",IF(Paramétres!$G$11="Diaphragmes",SQRT(G29)*(LOOKUP(F29,Paramétres!$A$16:$B$25))+(LOOKUP(F29,Paramétres!$D$16:$E$25)),(G29)*(LOOKUP(F29,Paramétres!$A$16:$B$25))+(LOOKUP(F29,Paramétres!$D$16:$E$25))))</f>
      </c>
      <c r="I29" s="83">
        <f>IF(F29="","",H29*$I$8)</f>
      </c>
      <c r="J29" s="32"/>
      <c r="K29" s="24"/>
      <c r="L29" s="85">
        <f>IF(J29="","",IF(Paramétres!$G$11="Diaphragmes",SQRT(K29)*(LOOKUP(J29,Paramétres!$A$16:$B$25))+(LOOKUP(J29,Paramétres!$D$16:$E$25)),(K29)*(LOOKUP(J29,Paramétres!$A$16:$B$25))+(LOOKUP(J29,Paramétres!$D$16:$E$25))))</f>
      </c>
      <c r="M29" s="81">
        <f>IF(J29="","",L29*$M$8)</f>
      </c>
      <c r="N29" s="79"/>
      <c r="O29" s="79"/>
      <c r="P29" s="86"/>
      <c r="Q29" s="86"/>
      <c r="R29" s="86"/>
      <c r="S29" s="86"/>
      <c r="T29" s="86"/>
      <c r="U29" s="86"/>
    </row>
    <row r="30" spans="1:21" s="105" customFormat="1" ht="15" customHeight="1" thickBot="1">
      <c r="A30" s="332"/>
      <c r="B30" s="248">
        <v>2</v>
      </c>
      <c r="C30" s="161" t="s">
        <v>20</v>
      </c>
      <c r="D30" s="335" t="e">
        <f>AVERAGE(E27:E29)</f>
        <v>#DIV/0!</v>
      </c>
      <c r="E30" s="336"/>
      <c r="F30" s="249">
        <v>4</v>
      </c>
      <c r="G30" s="161" t="s">
        <v>20</v>
      </c>
      <c r="H30" s="335" t="e">
        <f>AVERAGE(I27:I29)</f>
        <v>#DIV/0!</v>
      </c>
      <c r="I30" s="336"/>
      <c r="J30" s="250">
        <v>5</v>
      </c>
      <c r="K30" s="161" t="s">
        <v>20</v>
      </c>
      <c r="L30" s="335" t="e">
        <f>AVERAGE(M27:M29)</f>
        <v>#DIV/0!</v>
      </c>
      <c r="M30" s="336"/>
      <c r="N30" s="79"/>
      <c r="O30" s="79"/>
      <c r="P30" s="86"/>
      <c r="Q30" s="86"/>
      <c r="R30" s="86"/>
      <c r="S30" s="86"/>
      <c r="T30" s="86"/>
      <c r="U30" s="86"/>
    </row>
    <row r="31" spans="1:21" s="103" customFormat="1" ht="15" customHeight="1">
      <c r="A31" s="330">
        <v>300</v>
      </c>
      <c r="B31" s="33"/>
      <c r="C31" s="34"/>
      <c r="D31" s="84">
        <f>IF(B31="","",IF(Paramétres!$G$11="Diaphragmes",SQRT(C31)*(LOOKUP(B31,Paramétres!$A$16:$B$25))+(LOOKUP(B31,Paramétres!$D$16:$E$25)),(C31)*(LOOKUP(B31,Paramétres!$A$16:$B$25))+(LOOKUP(B31,Paramétres!$D$16:$E$25))))</f>
      </c>
      <c r="E31" s="80">
        <f>IF(B31="","",D31*$E$8)</f>
      </c>
      <c r="F31" s="33"/>
      <c r="G31" s="34"/>
      <c r="H31" s="84">
        <f>IF(F31="","",IF(Paramétres!$G$11="Diaphragmes",SQRT(G31)*(LOOKUP(F31,Paramétres!$A$16:$B$25))+(LOOKUP(F31,Paramétres!$D$16:$E$25)),(G31)*(LOOKUP(F31,Paramétres!$A$16:$B$25))+(LOOKUP(F31,Paramétres!$D$16:$E$25))))</f>
      </c>
      <c r="I31" s="82">
        <f>IF(F31="","",H31*$I$8)</f>
      </c>
      <c r="J31" s="33"/>
      <c r="K31" s="34"/>
      <c r="L31" s="84">
        <f>IF(J31="","",IF(Paramétres!$G$11="Diaphragmes",SQRT(K31)*(LOOKUP(J31,Paramétres!$A$16:$B$25))+(LOOKUP(J31,Paramétres!$D$16:$E$25)),(K31)*(LOOKUP(J31,Paramétres!$A$16:$B$25))+(LOOKUP(J31,Paramétres!$D$16:$E$25))))</f>
      </c>
      <c r="M31" s="80">
        <f>IF(J31="","",L31*$M$8)</f>
      </c>
      <c r="N31" s="79"/>
      <c r="O31" s="79"/>
      <c r="P31" s="86"/>
      <c r="Q31" s="86"/>
      <c r="R31" s="86"/>
      <c r="S31" s="86"/>
      <c r="T31" s="86"/>
      <c r="U31" s="86"/>
    </row>
    <row r="32" spans="1:21" s="103" customFormat="1" ht="15" customHeight="1">
      <c r="A32" s="331"/>
      <c r="B32" s="32"/>
      <c r="C32" s="24"/>
      <c r="D32" s="85">
        <f>IF(B32="","",IF(Paramétres!$G$11="Diaphragmes",SQRT(C32)*(LOOKUP(B32,Paramétres!$A$16:$B$25))+(LOOKUP(B32,Paramétres!$D$16:$E$25)),(C32)*(LOOKUP(B32,Paramétres!$A$16:$B$25))+(LOOKUP(B32,Paramétres!$D$16:$E$25))))</f>
      </c>
      <c r="E32" s="81">
        <f>IF(B32="","",D32*$E$8)</f>
      </c>
      <c r="F32" s="32"/>
      <c r="G32" s="24"/>
      <c r="H32" s="85">
        <f>IF(F32="","",IF(Paramétres!$G$11="Diaphragmes",SQRT(G32)*(LOOKUP(F32,Paramétres!$A$16:$B$25))+(LOOKUP(F32,Paramétres!$D$16:$E$25)),(G32)*(LOOKUP(F32,Paramétres!$A$16:$B$25))+(LOOKUP(F32,Paramétres!$D$16:$E$25))))</f>
      </c>
      <c r="I32" s="81">
        <f>IF(F32="","",H32*$I$8)</f>
      </c>
      <c r="J32" s="32"/>
      <c r="K32" s="24"/>
      <c r="L32" s="85">
        <f>IF(J32="","",IF(Paramétres!$G$11="Diaphragmes",SQRT(K32)*(LOOKUP(J32,Paramétres!$A$16:$B$25))+(LOOKUP(J32,Paramétres!$D$16:$E$25)),(K32)*(LOOKUP(J32,Paramétres!$A$16:$B$25))+(LOOKUP(J32,Paramétres!$D$16:$E$25))))</f>
      </c>
      <c r="M32" s="81">
        <f>IF(J32="","",L32*$M$8)</f>
      </c>
      <c r="N32" s="79"/>
      <c r="O32" s="79"/>
      <c r="P32" s="86"/>
      <c r="Q32" s="86"/>
      <c r="R32" s="86"/>
      <c r="S32" s="86"/>
      <c r="T32" s="86"/>
      <c r="U32" s="86"/>
    </row>
    <row r="33" spans="1:21" s="103" customFormat="1" ht="15" customHeight="1">
      <c r="A33" s="331"/>
      <c r="B33" s="32"/>
      <c r="C33" s="24"/>
      <c r="D33" s="85">
        <f>IF(B33="","",IF(Paramétres!$G$11="Diaphragmes",SQRT(C33)*(LOOKUP(B33,Paramétres!$A$16:$B$25))+(LOOKUP(B33,Paramétres!$D$16:$E$25)),(C33)*(LOOKUP(B33,Paramétres!$A$16:$B$25))+(LOOKUP(B33,Paramétres!$D$16:$E$25))))</f>
      </c>
      <c r="E33" s="81">
        <f>IF(B33="","",D33*$E$8)</f>
      </c>
      <c r="F33" s="32"/>
      <c r="G33" s="24"/>
      <c r="H33" s="85">
        <f>IF(F33="","",IF(Paramétres!$G$11="Diaphragmes",SQRT(G33)*(LOOKUP(F33,Paramétres!$A$16:$B$25))+(LOOKUP(F33,Paramétres!$D$16:$E$25)),(G33)*(LOOKUP(F33,Paramétres!$A$16:$B$25))+(LOOKUP(F33,Paramétres!$D$16:$E$25))))</f>
      </c>
      <c r="I33" s="83">
        <f>IF(F33="","",H33*$I$8)</f>
      </c>
      <c r="J33" s="32"/>
      <c r="K33" s="24"/>
      <c r="L33" s="85">
        <f>IF(J33="","",IF(Paramétres!$G$11="Diaphragmes",SQRT(K33)*(LOOKUP(J33,Paramétres!$A$16:$B$25))+(LOOKUP(J33,Paramétres!$D$16:$E$25)),(K33)*(LOOKUP(J33,Paramétres!$A$16:$B$25))+(LOOKUP(J33,Paramétres!$D$16:$E$25))))</f>
      </c>
      <c r="M33" s="81">
        <f>IF(J33="","",L33*$M$8)</f>
      </c>
      <c r="N33" s="79"/>
      <c r="O33" s="79"/>
      <c r="P33" s="86"/>
      <c r="Q33" s="86"/>
      <c r="R33" s="86"/>
      <c r="S33" s="86"/>
      <c r="T33" s="86"/>
      <c r="U33" s="86"/>
    </row>
    <row r="34" spans="1:21" s="103" customFormat="1" ht="15" customHeight="1" thickBot="1">
      <c r="A34" s="332"/>
      <c r="B34" s="248">
        <v>2</v>
      </c>
      <c r="C34" s="161" t="s">
        <v>20</v>
      </c>
      <c r="D34" s="335" t="e">
        <f>AVERAGE(E31:E33)</f>
        <v>#DIV/0!</v>
      </c>
      <c r="E34" s="336"/>
      <c r="F34" s="249">
        <v>4</v>
      </c>
      <c r="G34" s="161" t="s">
        <v>20</v>
      </c>
      <c r="H34" s="335" t="e">
        <f>AVERAGE(I31:I33)</f>
        <v>#DIV/0!</v>
      </c>
      <c r="I34" s="336"/>
      <c r="J34" s="250">
        <v>5</v>
      </c>
      <c r="K34" s="161" t="s">
        <v>20</v>
      </c>
      <c r="L34" s="335" t="e">
        <f>AVERAGE(M31:M33)</f>
        <v>#DIV/0!</v>
      </c>
      <c r="M34" s="336"/>
      <c r="N34" s="79"/>
      <c r="O34" s="79"/>
      <c r="P34" s="86"/>
      <c r="Q34" s="86"/>
      <c r="R34" s="86"/>
      <c r="S34" s="86"/>
      <c r="T34" s="86"/>
      <c r="U34" s="86"/>
    </row>
    <row r="35" spans="1:21" s="103" customFormat="1" ht="15" customHeight="1">
      <c r="A35" s="330">
        <v>450</v>
      </c>
      <c r="B35" s="33"/>
      <c r="C35" s="34"/>
      <c r="D35" s="84">
        <f>IF(B35="","",IF(Paramétres!$G$11="Diaphragmes",SQRT(C35)*(LOOKUP(B35,Paramétres!$A$16:$B$25))+(LOOKUP(B35,Paramétres!$D$16:$E$25)),(C35)*(LOOKUP(B35,Paramétres!$A$16:$B$25))+(LOOKUP(B35,Paramétres!$D$16:$E$25))))</f>
      </c>
      <c r="E35" s="80">
        <f>IF(B35="","",D35*$E$8)</f>
      </c>
      <c r="F35" s="33"/>
      <c r="G35" s="34"/>
      <c r="H35" s="84">
        <f>IF(F35="","",IF(Paramétres!$G$11="Diaphragmes",SQRT(G35)*(LOOKUP(F35,Paramétres!$A$16:$B$25))+(LOOKUP(F35,Paramétres!$D$16:$E$25)),(G35)*(LOOKUP(F35,Paramétres!$A$16:$B$25))+(LOOKUP(F35,Paramétres!$D$16:$E$25))))</f>
      </c>
      <c r="I35" s="82">
        <f>IF(F35="","",H35*$I$8)</f>
      </c>
      <c r="J35" s="33"/>
      <c r="K35" s="34"/>
      <c r="L35" s="84">
        <f>IF(J35="","",IF(Paramétres!$G$11="Diaphragmes",SQRT(K35)*(LOOKUP(J35,Paramétres!$A$16:$B$25))+(LOOKUP(J35,Paramétres!$D$16:$E$25)),(K35)*(LOOKUP(J35,Paramétres!$A$16:$B$25))+(LOOKUP(J35,Paramétres!$D$16:$E$25))))</f>
      </c>
      <c r="M35" s="80">
        <f>IF(J35="","",L35*$M$8)</f>
      </c>
      <c r="N35" s="79"/>
      <c r="O35" s="79"/>
      <c r="P35" s="86"/>
      <c r="Q35" s="86"/>
      <c r="R35" s="86"/>
      <c r="S35" s="86"/>
      <c r="T35" s="86"/>
      <c r="U35" s="86"/>
    </row>
    <row r="36" spans="1:21" s="103" customFormat="1" ht="15" customHeight="1">
      <c r="A36" s="331"/>
      <c r="B36" s="32"/>
      <c r="C36" s="24"/>
      <c r="D36" s="85">
        <f>IF(B36="","",IF(Paramétres!$G$11="Diaphragmes",SQRT(C36)*(LOOKUP(B36,Paramétres!$A$16:$B$25))+(LOOKUP(B36,Paramétres!$D$16:$E$25)),(C36)*(LOOKUP(B36,Paramétres!$A$16:$B$25))+(LOOKUP(B36,Paramétres!$D$16:$E$25))))</f>
      </c>
      <c r="E36" s="81">
        <f>IF(B36="","",D36*$E$8)</f>
      </c>
      <c r="F36" s="32"/>
      <c r="G36" s="24"/>
      <c r="H36" s="85">
        <f>IF(F36="","",IF(Paramétres!$G$11="Diaphragmes",SQRT(G36)*(LOOKUP(F36,Paramétres!$A$16:$B$25))+(LOOKUP(F36,Paramétres!$D$16:$E$25)),(G36)*(LOOKUP(F36,Paramétres!$A$16:$B$25))+(LOOKUP(F36,Paramétres!$D$16:$E$25))))</f>
      </c>
      <c r="I36" s="81">
        <f>IF(F36="","",H36*$I$8)</f>
      </c>
      <c r="J36" s="32"/>
      <c r="K36" s="24"/>
      <c r="L36" s="191">
        <f>IF(J36="","",IF(Paramétres!$G$11="Diaphragmes",SQRT(K36)*(LOOKUP(J36,Paramétres!$A$16:$B$25))+(LOOKUP(J36,Paramétres!$D$16:$E$25)),(K36)*(LOOKUP(J36,Paramétres!$A$16:$B$25))+(LOOKUP(J36,Paramétres!$D$16:$E$25))))</f>
      </c>
      <c r="M36" s="81">
        <f>IF(J36="","",L36*$M$8)</f>
      </c>
      <c r="N36" s="79"/>
      <c r="O36" s="79"/>
      <c r="P36" s="86"/>
      <c r="Q36" s="86"/>
      <c r="R36" s="86"/>
      <c r="S36" s="86"/>
      <c r="T36" s="86"/>
      <c r="U36" s="86"/>
    </row>
    <row r="37" spans="1:21" s="103" customFormat="1" ht="15" customHeight="1">
      <c r="A37" s="331"/>
      <c r="B37" s="32"/>
      <c r="C37" s="24"/>
      <c r="D37" s="85">
        <f>IF(B37="","",IF(Paramétres!$G$11="Diaphragmes",SQRT(C37)*(LOOKUP(B37,Paramétres!$A$16:$B$25))+(LOOKUP(B37,Paramétres!$D$16:$E$25)),(C37)*(LOOKUP(B37,Paramétres!$A$16:$B$25))+(LOOKUP(B37,Paramétres!$D$16:$E$25))))</f>
      </c>
      <c r="E37" s="81">
        <f>IF(B37="","",D37*$E$8)</f>
      </c>
      <c r="F37" s="32"/>
      <c r="G37" s="24"/>
      <c r="H37" s="85">
        <f>IF(F37="","",IF(Paramétres!$G$11="Diaphragmes",SQRT(G37)*(LOOKUP(F37,Paramétres!$A$16:$B$25))+(LOOKUP(F37,Paramétres!$D$16:$E$25)),(G37)*(LOOKUP(F37,Paramétres!$A$16:$B$25))+(LOOKUP(F37,Paramétres!$D$16:$E$25))))</f>
      </c>
      <c r="I37" s="83">
        <f>IF(F37="","",H37*$I$8)</f>
      </c>
      <c r="J37" s="32"/>
      <c r="K37" s="24"/>
      <c r="L37" s="85">
        <f>IF(J37="","",IF(Paramétres!$G$11="Diaphragmes",SQRT(K37)*(LOOKUP(J37,Paramétres!$A$16:$B$25))+(LOOKUP(J37,Paramétres!$D$16:$E$25)),(K37)*(LOOKUP(J37,Paramétres!$A$16:$B$25))+(LOOKUP(J37,Paramétres!$D$16:$E$25))))</f>
      </c>
      <c r="M37" s="81">
        <f>IF(J37="","",L37*$M$8)</f>
      </c>
      <c r="N37" s="79"/>
      <c r="O37" s="79"/>
      <c r="P37" s="86"/>
      <c r="Q37" s="86"/>
      <c r="R37" s="86"/>
      <c r="S37" s="86"/>
      <c r="T37" s="86"/>
      <c r="U37" s="86"/>
    </row>
    <row r="38" spans="1:21" s="103" customFormat="1" ht="15" customHeight="1" thickBot="1">
      <c r="A38" s="332"/>
      <c r="B38" s="248">
        <v>2</v>
      </c>
      <c r="C38" s="161" t="s">
        <v>20</v>
      </c>
      <c r="D38" s="335" t="e">
        <f>AVERAGE(E35:E37)</f>
        <v>#DIV/0!</v>
      </c>
      <c r="E38" s="336"/>
      <c r="F38" s="249">
        <v>4</v>
      </c>
      <c r="G38" s="161" t="s">
        <v>20</v>
      </c>
      <c r="H38" s="335" t="e">
        <f>AVERAGE(I35:I37)</f>
        <v>#DIV/0!</v>
      </c>
      <c r="I38" s="336"/>
      <c r="J38" s="250">
        <v>5</v>
      </c>
      <c r="K38" s="161" t="s">
        <v>20</v>
      </c>
      <c r="L38" s="335" t="e">
        <f>AVERAGE(M35:M37)</f>
        <v>#DIV/0!</v>
      </c>
      <c r="M38" s="336"/>
      <c r="N38" s="79"/>
      <c r="O38" s="79"/>
      <c r="P38" s="86"/>
      <c r="Q38" s="86"/>
      <c r="R38" s="86"/>
      <c r="S38" s="86"/>
      <c r="T38" s="86"/>
      <c r="U38" s="86"/>
    </row>
    <row r="39" spans="1:21" s="103" customFormat="1" ht="15" customHeight="1">
      <c r="A39" s="330">
        <v>600</v>
      </c>
      <c r="B39" s="33"/>
      <c r="C39" s="34"/>
      <c r="D39" s="84">
        <f>IF(B39="","",IF(Paramétres!$G$11="Diaphragmes",SQRT(C39)*(LOOKUP(B39,Paramétres!$A$16:$B$25))+(LOOKUP(B39,Paramétres!$D$16:$E$25)),(C39)*(LOOKUP(B39,Paramétres!$A$16:$B$25))+(LOOKUP(B39,Paramétres!$D$16:$E$25))))</f>
      </c>
      <c r="E39" s="80">
        <f>IF(B39="","",D39*$E$8)</f>
      </c>
      <c r="F39" s="33"/>
      <c r="G39" s="34"/>
      <c r="H39" s="84">
        <f>IF(F39="","",IF(Paramétres!$G$11="Diaphragmes",SQRT(G39)*(LOOKUP(F39,Paramétres!$A$16:$B$25))+(LOOKUP(F39,Paramétres!$D$16:$E$25)),(G39)*(LOOKUP(F39,Paramétres!$A$16:$B$25))+(LOOKUP(F39,Paramétres!$D$16:$E$25))))</f>
      </c>
      <c r="I39" s="82">
        <f>IF(F39="","",H39*$I$8)</f>
      </c>
      <c r="J39" s="33"/>
      <c r="K39" s="34"/>
      <c r="L39" s="84">
        <f>IF(J39="","",IF(Paramétres!$G$11="Diaphragmes",SQRT(K39)*(LOOKUP(J39,Paramétres!$A$16:$B$25))+(LOOKUP(J39,Paramétres!$D$16:$E$25)),(K39)*(LOOKUP(J39,Paramétres!$A$16:$B$25))+(LOOKUP(J39,Paramétres!$D$16:$E$25))))</f>
      </c>
      <c r="M39" s="80">
        <f>IF(J39="","",L39*$M$8)</f>
      </c>
      <c r="N39" s="79"/>
      <c r="O39" s="79"/>
      <c r="P39" s="86"/>
      <c r="Q39" s="86"/>
      <c r="R39" s="86"/>
      <c r="S39" s="86"/>
      <c r="T39" s="86"/>
      <c r="U39" s="86"/>
    </row>
    <row r="40" spans="1:21" s="103" customFormat="1" ht="15" customHeight="1">
      <c r="A40" s="331"/>
      <c r="B40" s="32"/>
      <c r="C40" s="24"/>
      <c r="D40" s="85">
        <f>IF(B40="","",IF(Paramétres!$G$11="Diaphragmes",SQRT(C40)*(LOOKUP(B40,Paramétres!$A$16:$B$25))+(LOOKUP(B40,Paramétres!$D$16:$E$25)),(C40)*(LOOKUP(B40,Paramétres!$A$16:$B$25))+(LOOKUP(B40,Paramétres!$D$16:$E$25))))</f>
      </c>
      <c r="E40" s="81">
        <f>IF(B40="","",D40*$E$8)</f>
      </c>
      <c r="F40" s="32"/>
      <c r="G40" s="24"/>
      <c r="H40" s="85">
        <f>IF(F40="","",IF(Paramétres!$G$11="Diaphragmes",SQRT(G40)*(LOOKUP(F40,Paramétres!$A$16:$B$25))+(LOOKUP(F40,Paramétres!$D$16:$E$25)),(G40)*(LOOKUP(F40,Paramétres!$A$16:$B$25))+(LOOKUP(F40,Paramétres!$D$16:$E$25))))</f>
      </c>
      <c r="I40" s="81">
        <f>IF(F40="","",H40*$I$8)</f>
      </c>
      <c r="J40" s="32"/>
      <c r="K40" s="24"/>
      <c r="L40" s="85">
        <f>IF(J40="","",IF(Paramétres!$G$11="Diaphragmes",SQRT(K40)*(LOOKUP(J40,Paramétres!$A$16:$B$25))+(LOOKUP(J40,Paramétres!$D$16:$E$25)),(K40)*(LOOKUP(J40,Paramétres!$A$16:$B$25))+(LOOKUP(J40,Paramétres!$D$16:$E$25))))</f>
      </c>
      <c r="M40" s="81">
        <f>IF(J40="","",L40*$M$8)</f>
      </c>
      <c r="N40" s="79"/>
      <c r="O40" s="79"/>
      <c r="P40" s="86"/>
      <c r="Q40" s="86"/>
      <c r="R40" s="86"/>
      <c r="S40" s="86"/>
      <c r="T40" s="86"/>
      <c r="U40" s="86"/>
    </row>
    <row r="41" spans="1:21" s="103" customFormat="1" ht="15" customHeight="1">
      <c r="A41" s="331"/>
      <c r="B41" s="32"/>
      <c r="C41" s="24"/>
      <c r="D41" s="85">
        <f>IF(B41="","",IF(Paramétres!$G$11="Diaphragmes",SQRT(C41)*(LOOKUP(B41,Paramétres!$A$16:$B$25))+(LOOKUP(B41,Paramétres!$D$16:$E$25)),(C41)*(LOOKUP(B41,Paramétres!$A$16:$B$25))+(LOOKUP(B41,Paramétres!$D$16:$E$25))))</f>
      </c>
      <c r="E41" s="81">
        <f>IF(B41="","",D41*$E$8)</f>
      </c>
      <c r="F41" s="32"/>
      <c r="G41" s="24"/>
      <c r="H41" s="85">
        <f>IF(F41="","",IF(Paramétres!$G$11="Diaphragmes",SQRT(G41)*(LOOKUP(F41,Paramétres!$A$16:$B$25))+(LOOKUP(F41,Paramétres!$D$16:$E$25)),(G41)*(LOOKUP(F41,Paramétres!$A$16:$B$25))+(LOOKUP(F41,Paramétres!$D$16:$E$25))))</f>
      </c>
      <c r="I41" s="83">
        <f>IF(F41="","",H41*$I$8)</f>
      </c>
      <c r="J41" s="32"/>
      <c r="K41" s="24"/>
      <c r="L41" s="85">
        <f>IF(J41="","",IF(Paramétres!$G$11="Diaphragmes",SQRT(K41)*(LOOKUP(J41,Paramétres!$A$16:$B$25))+(LOOKUP(J41,Paramétres!$D$16:$E$25)),(K41)*(LOOKUP(J41,Paramétres!$A$16:$B$25))+(LOOKUP(J41,Paramétres!$D$16:$E$25))))</f>
      </c>
      <c r="M41" s="81">
        <f>IF(J41="","",L41*$M$8)</f>
      </c>
      <c r="N41" s="79"/>
      <c r="O41" s="79"/>
      <c r="P41" s="86"/>
      <c r="Q41" s="86"/>
      <c r="R41" s="86"/>
      <c r="S41" s="86"/>
      <c r="T41" s="86"/>
      <c r="U41" s="86"/>
    </row>
    <row r="42" spans="1:21" s="103" customFormat="1" ht="15" customHeight="1" thickBot="1">
      <c r="A42" s="332"/>
      <c r="B42" s="162" t="e">
        <f>AVERAGE(B39:B41)</f>
        <v>#DIV/0!</v>
      </c>
      <c r="C42" s="161" t="s">
        <v>20</v>
      </c>
      <c r="D42" s="333" t="e">
        <f>AVERAGE(E39:E41)</f>
        <v>#DIV/0!</v>
      </c>
      <c r="E42" s="334"/>
      <c r="F42" s="162" t="e">
        <f>AVERAGE(F39:F41)</f>
        <v>#DIV/0!</v>
      </c>
      <c r="G42" s="161" t="s">
        <v>20</v>
      </c>
      <c r="H42" s="333" t="e">
        <f>AVERAGE(I39:I41)</f>
        <v>#DIV/0!</v>
      </c>
      <c r="I42" s="334"/>
      <c r="J42" s="162" t="e">
        <f>AVERAGE(J39:J41)</f>
        <v>#DIV/0!</v>
      </c>
      <c r="K42" s="161" t="s">
        <v>20</v>
      </c>
      <c r="L42" s="333" t="e">
        <f>AVERAGE(M39:M41)</f>
        <v>#DIV/0!</v>
      </c>
      <c r="M42" s="334"/>
      <c r="N42" s="79"/>
      <c r="O42" s="79"/>
      <c r="P42" s="86"/>
      <c r="Q42" s="86"/>
      <c r="R42" s="86"/>
      <c r="S42" s="86"/>
      <c r="T42" s="86"/>
      <c r="U42" s="86"/>
    </row>
    <row r="43" spans="1:21" s="103" customFormat="1" ht="15" customHeight="1">
      <c r="A43" s="106"/>
      <c r="B43" s="107"/>
      <c r="C43" s="107"/>
      <c r="D43" s="108"/>
      <c r="E43" s="108"/>
      <c r="F43" s="107"/>
      <c r="G43" s="107"/>
      <c r="H43" s="109"/>
      <c r="I43" s="110"/>
      <c r="J43" s="107"/>
      <c r="K43" s="107"/>
      <c r="L43" s="109"/>
      <c r="M43" s="110"/>
      <c r="N43" s="79"/>
      <c r="O43" s="79"/>
      <c r="P43" s="86"/>
      <c r="Q43" s="86"/>
      <c r="R43" s="86"/>
      <c r="S43" s="86"/>
      <c r="T43" s="86"/>
      <c r="U43" s="86"/>
    </row>
    <row r="44" spans="1:15" s="103" customFormat="1" ht="15" customHeight="1">
      <c r="A44" s="35"/>
      <c r="B44" s="35"/>
      <c r="C44" s="35"/>
      <c r="D44" s="36"/>
      <c r="E44" s="35"/>
      <c r="F44" s="35"/>
      <c r="G44" s="35"/>
      <c r="H44" s="111"/>
      <c r="I44" s="111"/>
      <c r="J44" s="35"/>
      <c r="K44" s="97"/>
      <c r="L44" s="97"/>
      <c r="M44" s="97"/>
      <c r="N44" s="97"/>
      <c r="O44" s="97"/>
    </row>
    <row r="45" spans="1:15" ht="15" customHeight="1">
      <c r="A45" s="35"/>
      <c r="B45" s="35"/>
      <c r="C45" s="35"/>
      <c r="D45" s="3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" customHeight="1">
      <c r="A46" s="35"/>
      <c r="B46" s="35"/>
      <c r="C46" s="35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" customHeight="1">
      <c r="A47" s="35"/>
      <c r="B47" s="35"/>
      <c r="C47" s="35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" customHeight="1">
      <c r="A48" s="35"/>
      <c r="B48" s="35"/>
      <c r="C48" s="35"/>
      <c r="D48" s="3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" customHeight="1">
      <c r="A49" s="35"/>
      <c r="B49" s="35"/>
      <c r="C49" s="35"/>
      <c r="D49" s="36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2" ht="15" customHeight="1">
      <c r="A50" s="112"/>
      <c r="B50" s="112"/>
      <c r="C50" s="112"/>
      <c r="D50" s="113"/>
      <c r="E50" s="112"/>
      <c r="F50" s="112"/>
      <c r="G50" s="112"/>
      <c r="H50" s="112"/>
      <c r="I50" s="112"/>
      <c r="J50" s="112"/>
      <c r="K50" s="112"/>
      <c r="L50" s="112"/>
    </row>
    <row r="51" spans="1:12" ht="15" customHeight="1">
      <c r="A51" s="112"/>
      <c r="B51" s="112"/>
      <c r="C51" s="112"/>
      <c r="D51" s="113"/>
      <c r="E51" s="112"/>
      <c r="F51" s="112"/>
      <c r="G51" s="112"/>
      <c r="H51" s="112"/>
      <c r="I51" s="112"/>
      <c r="J51" s="112"/>
      <c r="K51" s="112"/>
      <c r="L51" s="112"/>
    </row>
    <row r="52" spans="1:12" ht="15" customHeight="1">
      <c r="A52" s="112"/>
      <c r="B52" s="112"/>
      <c r="C52" s="112"/>
      <c r="D52" s="113"/>
      <c r="E52" s="112"/>
      <c r="F52" s="112"/>
      <c r="G52" s="112"/>
      <c r="H52" s="112"/>
      <c r="I52" s="112"/>
      <c r="J52" s="112"/>
      <c r="K52" s="112"/>
      <c r="L52" s="112"/>
    </row>
    <row r="53" spans="1:12" ht="15" customHeight="1">
      <c r="A53" s="112"/>
      <c r="B53" s="112"/>
      <c r="C53" s="112"/>
      <c r="D53" s="113"/>
      <c r="E53" s="112"/>
      <c r="F53" s="112"/>
      <c r="G53" s="112"/>
      <c r="H53" s="112"/>
      <c r="I53" s="112"/>
      <c r="J53" s="112"/>
      <c r="K53" s="112"/>
      <c r="L53" s="112"/>
    </row>
    <row r="54" spans="1:12" ht="15" customHeight="1">
      <c r="A54" s="112"/>
      <c r="B54" s="112"/>
      <c r="C54" s="112"/>
      <c r="D54" s="113"/>
      <c r="E54" s="112"/>
      <c r="F54" s="112"/>
      <c r="G54" s="112"/>
      <c r="H54" s="112"/>
      <c r="I54" s="112"/>
      <c r="J54" s="112"/>
      <c r="K54" s="112"/>
      <c r="L54" s="112"/>
    </row>
    <row r="55" spans="1:12" ht="15" customHeight="1">
      <c r="A55" s="112"/>
      <c r="B55" s="112"/>
      <c r="C55" s="112"/>
      <c r="D55" s="113"/>
      <c r="E55" s="112"/>
      <c r="F55" s="112"/>
      <c r="G55" s="112"/>
      <c r="H55" s="112"/>
      <c r="I55" s="112"/>
      <c r="J55" s="112"/>
      <c r="K55" s="112"/>
      <c r="L55" s="112"/>
    </row>
    <row r="56" spans="1:12" ht="15" customHeight="1">
      <c r="A56" s="112"/>
      <c r="B56" s="112"/>
      <c r="C56" s="112"/>
      <c r="D56" s="113"/>
      <c r="E56" s="112"/>
      <c r="F56" s="112"/>
      <c r="G56" s="112"/>
      <c r="H56" s="112"/>
      <c r="I56" s="112"/>
      <c r="J56" s="112"/>
      <c r="K56" s="112"/>
      <c r="L56" s="112"/>
    </row>
    <row r="57" spans="11:12" ht="12.75">
      <c r="K57" s="112"/>
      <c r="L57" s="112"/>
    </row>
    <row r="58" spans="11:12" ht="12.75">
      <c r="K58" s="112"/>
      <c r="L58" s="112"/>
    </row>
    <row r="59" spans="11:12" ht="12.75">
      <c r="K59" s="112"/>
      <c r="L59" s="112"/>
    </row>
    <row r="60" spans="11:12" ht="12.75">
      <c r="K60" s="112"/>
      <c r="L60" s="112"/>
    </row>
  </sheetData>
  <sheetProtection password="CAC9" sheet="1" objects="1" scenarios="1"/>
  <mergeCells count="51">
    <mergeCell ref="H38:I38"/>
    <mergeCell ref="B2:C2"/>
    <mergeCell ref="D2:E2"/>
    <mergeCell ref="B3:C3"/>
    <mergeCell ref="D3:E3"/>
    <mergeCell ref="F2:G2"/>
    <mergeCell ref="F8:H8"/>
    <mergeCell ref="H22:I22"/>
    <mergeCell ref="D42:E42"/>
    <mergeCell ref="D22:E22"/>
    <mergeCell ref="D26:E26"/>
    <mergeCell ref="D38:E38"/>
    <mergeCell ref="D30:E30"/>
    <mergeCell ref="D34:E34"/>
    <mergeCell ref="J5:M5"/>
    <mergeCell ref="J8:L8"/>
    <mergeCell ref="F5:I5"/>
    <mergeCell ref="D18:E18"/>
    <mergeCell ref="B5:E5"/>
    <mergeCell ref="B8:D8"/>
    <mergeCell ref="D14:E14"/>
    <mergeCell ref="L14:M14"/>
    <mergeCell ref="L18:M18"/>
    <mergeCell ref="L38:M38"/>
    <mergeCell ref="L34:M34"/>
    <mergeCell ref="H14:I14"/>
    <mergeCell ref="L42:M42"/>
    <mergeCell ref="L22:M22"/>
    <mergeCell ref="L26:M26"/>
    <mergeCell ref="L30:M30"/>
    <mergeCell ref="H26:I26"/>
    <mergeCell ref="H30:I30"/>
    <mergeCell ref="H34:I34"/>
    <mergeCell ref="A35:A38"/>
    <mergeCell ref="A39:A42"/>
    <mergeCell ref="H42:I42"/>
    <mergeCell ref="A11:A14"/>
    <mergeCell ref="A15:A18"/>
    <mergeCell ref="A19:A22"/>
    <mergeCell ref="A23:A26"/>
    <mergeCell ref="A27:A30"/>
    <mergeCell ref="A31:A34"/>
    <mergeCell ref="H18:I18"/>
    <mergeCell ref="B1:G1"/>
    <mergeCell ref="H1:M1"/>
    <mergeCell ref="J2:M2"/>
    <mergeCell ref="J3:J4"/>
    <mergeCell ref="F4:I4"/>
    <mergeCell ref="B4:E4"/>
    <mergeCell ref="H2:I2"/>
    <mergeCell ref="H3:I3"/>
  </mergeCells>
  <dataValidations count="6">
    <dataValidation type="date" operator="greaterThan" allowBlank="1" showInputMessage="1" showErrorMessage="1" sqref="H3:I3">
      <formula1>39814</formula1>
    </dataValidation>
    <dataValidation type="decimal" allowBlank="1" showInputMessage="1" showErrorMessage="1" error="Mettre pression en kPa &#10;ou pression hors limites" sqref="D6 H6 L6">
      <formula1>80</formula1>
      <formula2>110</formula2>
    </dataValidation>
    <dataValidation type="decimal" allowBlank="1" showInputMessage="1" showErrorMessage="1" error="Temperature entre 10 et 30 °c" sqref="D7 H7 L7">
      <formula1>10</formula1>
      <formula2>30</formula2>
    </dataValidation>
    <dataValidation type="whole" allowBlank="1" showInputMessage="1" showErrorMessage="1" sqref="J39:J41 B15:B17 B19:B21 B23:B25 B27:B29 B31:B33 B35:B37 B39:B41 F11:F13 F15:F17 F19:F21 F23:F25 F27:F29 F31:F33 F35:F37 F39:F41 J11:J13 J15:J17 J19:J21 J23:J25 J27:J29 J31:J33 J35:J37 B12:B13">
      <formula1>1</formula1>
      <formula2>10</formula2>
    </dataValidation>
    <dataValidation type="whole" showInputMessage="1" showErrorMessage="1" error="Chiffre compris entre 1 et 10" sqref="K4">
      <formula1>1</formula1>
      <formula2>10</formula2>
    </dataValidation>
    <dataValidation type="decimal" showInputMessage="1" showErrorMessage="1" sqref="L4">
      <formula1>0.01</formula1>
      <formula2>5000</formula2>
    </dataValidation>
  </dataValidations>
  <printOptions headings="1" horizontalCentered="1" verticalCentered="1"/>
  <pageMargins left="0.3937007874015748" right="0.3937007874015748" top="0.3937007874015748" bottom="0.3937007874015748" header="0.11811023622047245" footer="0.11811023622047245"/>
  <pageSetup blackAndWhite="1" fitToHeight="1" fitToWidth="1" horizontalDpi="600" verticalDpi="600" orientation="landscape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tabColor rgb="FF00B0F0"/>
    <pageSetUpPr fitToPage="1"/>
  </sheetPr>
  <dimension ref="A1:U60"/>
  <sheetViews>
    <sheetView zoomScale="85" zoomScaleNormal="85" zoomScalePageLayoutView="0" workbookViewId="0" topLeftCell="A1">
      <pane xSplit="1" ySplit="10" topLeftCell="B11" activePane="bottomRight" state="frozen"/>
      <selection pane="topLeft" activeCell="B1" sqref="B1:G1"/>
      <selection pane="topRight" activeCell="B1" sqref="B1:G1"/>
      <selection pane="bottomLeft" activeCell="B1" sqref="B1:G1"/>
      <selection pane="bottomRight" activeCell="E13" sqref="E13"/>
    </sheetView>
  </sheetViews>
  <sheetFormatPr defaultColWidth="11.57421875" defaultRowHeight="12.75"/>
  <cols>
    <col min="1" max="1" width="10.28125" style="87" customWidth="1"/>
    <col min="2" max="3" width="11.421875" style="87" customWidth="1"/>
    <col min="4" max="4" width="11.421875" style="114" customWidth="1"/>
    <col min="5" max="13" width="11.421875" style="87" customWidth="1"/>
    <col min="14" max="16384" width="11.57421875" style="87" customWidth="1"/>
  </cols>
  <sheetData>
    <row r="1" spans="1:21" ht="26.25" customHeight="1" thickBot="1">
      <c r="A1" s="183" t="s">
        <v>131</v>
      </c>
      <c r="B1" s="316" t="s">
        <v>144</v>
      </c>
      <c r="C1" s="317"/>
      <c r="D1" s="317"/>
      <c r="E1" s="317"/>
      <c r="F1" s="317"/>
      <c r="G1" s="317"/>
      <c r="H1" s="318" t="s">
        <v>142</v>
      </c>
      <c r="I1" s="318"/>
      <c r="J1" s="318"/>
      <c r="K1" s="318"/>
      <c r="L1" s="318"/>
      <c r="M1" s="319"/>
      <c r="N1" s="79"/>
      <c r="O1" s="79"/>
      <c r="P1" s="86"/>
      <c r="Q1" s="86"/>
      <c r="R1" s="86"/>
      <c r="S1" s="86"/>
      <c r="T1" s="86"/>
      <c r="U1" s="86"/>
    </row>
    <row r="2" spans="1:21" ht="21" customHeight="1">
      <c r="A2" s="35"/>
      <c r="B2" s="345" t="s">
        <v>53</v>
      </c>
      <c r="C2" s="346"/>
      <c r="D2" s="347" t="str">
        <f>Paramétres!$B$12</f>
        <v>xx/xx/xxxx</v>
      </c>
      <c r="E2" s="348"/>
      <c r="F2" s="353" t="s">
        <v>40</v>
      </c>
      <c r="G2" s="354"/>
      <c r="H2" s="357"/>
      <c r="I2" s="329"/>
      <c r="J2" s="320" t="s">
        <v>60</v>
      </c>
      <c r="K2" s="321"/>
      <c r="L2" s="321"/>
      <c r="M2" s="322"/>
      <c r="N2" s="79"/>
      <c r="O2" s="79"/>
      <c r="P2" s="86"/>
      <c r="Q2" s="86"/>
      <c r="R2" s="86"/>
      <c r="S2" s="86"/>
      <c r="T2" s="86"/>
      <c r="U2" s="86"/>
    </row>
    <row r="3" spans="1:21" ht="23.25" customHeight="1" thickBot="1">
      <c r="A3" s="35"/>
      <c r="B3" s="349" t="s">
        <v>39</v>
      </c>
      <c r="C3" s="350"/>
      <c r="D3" s="351" t="str">
        <f>Paramétres!$D$12</f>
        <v>Organisme d'étalonnage</v>
      </c>
      <c r="E3" s="352"/>
      <c r="F3" s="88" t="s">
        <v>41</v>
      </c>
      <c r="G3" s="89"/>
      <c r="H3" s="355"/>
      <c r="I3" s="356"/>
      <c r="J3" s="323" t="s">
        <v>77</v>
      </c>
      <c r="K3" s="129" t="str">
        <f>$B$10</f>
        <v>Diaphragme n°</v>
      </c>
      <c r="L3" s="130" t="str">
        <f>$C$10</f>
        <v>Delta P mesuré</v>
      </c>
      <c r="M3" s="131" t="str">
        <f>$D$10</f>
        <v>m3/h</v>
      </c>
      <c r="N3" s="79"/>
      <c r="O3" s="79"/>
      <c r="P3" s="86"/>
      <c r="Q3" s="86"/>
      <c r="R3" s="86"/>
      <c r="S3" s="86"/>
      <c r="T3" s="86"/>
      <c r="U3" s="86"/>
    </row>
    <row r="4" spans="1:21" ht="23.25" customHeight="1" thickBot="1">
      <c r="A4" s="35"/>
      <c r="B4" s="325" t="str">
        <f>Paramétres!$A$10</f>
        <v>Nom de la SOCIETE</v>
      </c>
      <c r="C4" s="326"/>
      <c r="D4" s="326"/>
      <c r="E4" s="327"/>
      <c r="F4" s="325" t="str">
        <f>Paramétres!$G$11</f>
        <v>Diaphragmes</v>
      </c>
      <c r="G4" s="326"/>
      <c r="H4" s="326"/>
      <c r="I4" s="327"/>
      <c r="J4" s="324"/>
      <c r="K4" s="190"/>
      <c r="L4" s="197"/>
      <c r="M4" s="200">
        <f>IF(K4="",0,IF(Paramétres!$G$11="Diaphragmes",SQRT(L4)*(LOOKUP(K4,Paramétres!$A$30:$B$39))+(LOOKUP(K4,Paramétres!$D$30:$E$39)),(L4)*(LOOKUP(K4,Paramétres!$A$30:$B$39))+(LOOKUP(K4,Paramétres!$D$30:$E$39))))</f>
        <v>0</v>
      </c>
      <c r="N4" s="79"/>
      <c r="O4" s="79"/>
      <c r="P4" s="86"/>
      <c r="Q4" s="86"/>
      <c r="R4" s="86"/>
      <c r="S4" s="86"/>
      <c r="T4" s="86"/>
      <c r="U4" s="86"/>
    </row>
    <row r="5" spans="1:21" ht="18" customHeight="1">
      <c r="A5" s="35"/>
      <c r="B5" s="342" t="s">
        <v>11</v>
      </c>
      <c r="C5" s="343"/>
      <c r="D5" s="343"/>
      <c r="E5" s="344"/>
      <c r="F5" s="342" t="s">
        <v>11</v>
      </c>
      <c r="G5" s="343"/>
      <c r="H5" s="343"/>
      <c r="I5" s="344"/>
      <c r="J5" s="337" t="s">
        <v>11</v>
      </c>
      <c r="K5" s="338"/>
      <c r="L5" s="338"/>
      <c r="M5" s="339"/>
      <c r="N5" s="79"/>
      <c r="O5" s="79"/>
      <c r="P5" s="86"/>
      <c r="Q5" s="86"/>
      <c r="R5" s="86"/>
      <c r="S5" s="86"/>
      <c r="T5" s="86"/>
      <c r="U5" s="86"/>
    </row>
    <row r="6" spans="1:21" ht="18" customHeight="1">
      <c r="A6" s="35"/>
      <c r="B6" s="90"/>
      <c r="C6" s="91" t="s">
        <v>13</v>
      </c>
      <c r="D6" s="198"/>
      <c r="E6" s="92" t="s">
        <v>14</v>
      </c>
      <c r="F6" s="90"/>
      <c r="G6" s="91" t="s">
        <v>13</v>
      </c>
      <c r="H6" s="198"/>
      <c r="I6" s="92" t="s">
        <v>14</v>
      </c>
      <c r="J6" s="90"/>
      <c r="K6" s="91" t="s">
        <v>13</v>
      </c>
      <c r="L6" s="198"/>
      <c r="M6" s="92" t="s">
        <v>14</v>
      </c>
      <c r="N6" s="79"/>
      <c r="O6" s="79"/>
      <c r="P6" s="86"/>
      <c r="Q6" s="86"/>
      <c r="R6" s="86"/>
      <c r="S6" s="86"/>
      <c r="T6" s="86"/>
      <c r="U6" s="86"/>
    </row>
    <row r="7" spans="1:21" ht="18" customHeight="1" thickBot="1">
      <c r="A7" s="35"/>
      <c r="B7" s="93"/>
      <c r="C7" s="94" t="s">
        <v>16</v>
      </c>
      <c r="D7" s="199"/>
      <c r="E7" s="95" t="s">
        <v>42</v>
      </c>
      <c r="F7" s="93"/>
      <c r="G7" s="94" t="s">
        <v>16</v>
      </c>
      <c r="H7" s="199"/>
      <c r="I7" s="95" t="s">
        <v>42</v>
      </c>
      <c r="J7" s="93"/>
      <c r="K7" s="94" t="s">
        <v>16</v>
      </c>
      <c r="L7" s="199"/>
      <c r="M7" s="95" t="s">
        <v>42</v>
      </c>
      <c r="N7" s="79"/>
      <c r="O7" s="79"/>
      <c r="P7" s="86"/>
      <c r="Q7" s="86"/>
      <c r="R7" s="86"/>
      <c r="S7" s="86"/>
      <c r="T7" s="86"/>
      <c r="U7" s="86"/>
    </row>
    <row r="8" spans="1:21" ht="18" customHeight="1" thickBot="1">
      <c r="A8" s="35"/>
      <c r="B8" s="340" t="s">
        <v>43</v>
      </c>
      <c r="C8" s="341"/>
      <c r="D8" s="341"/>
      <c r="E8" s="96">
        <f>(293/(273+$D$7))*($D$6/101.3)</f>
        <v>0</v>
      </c>
      <c r="F8" s="340" t="s">
        <v>43</v>
      </c>
      <c r="G8" s="341"/>
      <c r="H8" s="341"/>
      <c r="I8" s="96">
        <f>(293/(273+$H$7))*($H$6/101.3)</f>
        <v>0</v>
      </c>
      <c r="J8" s="340" t="s">
        <v>43</v>
      </c>
      <c r="K8" s="341"/>
      <c r="L8" s="341"/>
      <c r="M8" s="96">
        <f>(293/(273+$L$7))*($L$6/101.3)</f>
        <v>0</v>
      </c>
      <c r="N8" s="79"/>
      <c r="O8" s="79"/>
      <c r="P8" s="86"/>
      <c r="Q8" s="86"/>
      <c r="R8" s="86"/>
      <c r="S8" s="86"/>
      <c r="T8" s="86"/>
      <c r="U8" s="86"/>
    </row>
    <row r="9" spans="1:21" ht="24" customHeight="1" thickBot="1">
      <c r="A9" s="97"/>
      <c r="B9" s="127" t="s">
        <v>17</v>
      </c>
      <c r="C9" s="128">
        <v>1</v>
      </c>
      <c r="D9" s="126" t="s">
        <v>76</v>
      </c>
      <c r="E9" s="184"/>
      <c r="F9" s="127" t="s">
        <v>17</v>
      </c>
      <c r="G9" s="128">
        <v>2</v>
      </c>
      <c r="H9" s="126" t="s">
        <v>76</v>
      </c>
      <c r="I9" s="185"/>
      <c r="J9" s="127" t="s">
        <v>17</v>
      </c>
      <c r="K9" s="128">
        <v>3</v>
      </c>
      <c r="L9" s="132" t="s">
        <v>76</v>
      </c>
      <c r="M9" s="184"/>
      <c r="N9" s="79"/>
      <c r="O9" s="79"/>
      <c r="P9" s="86"/>
      <c r="Q9" s="86"/>
      <c r="R9" s="86"/>
      <c r="S9" s="86"/>
      <c r="T9" s="86"/>
      <c r="U9" s="86"/>
    </row>
    <row r="10" spans="1:21" ht="42" customHeight="1" thickBot="1">
      <c r="A10" s="98" t="s">
        <v>18</v>
      </c>
      <c r="B10" s="99" t="str">
        <f>IF(Paramétres!$G$11="Diaphragmes","Diaphragme n°","Fil chaud / Anémomètre n°")</f>
        <v>Diaphragme n°</v>
      </c>
      <c r="C10" s="100" t="str">
        <f>IF(Paramétres!$G$11="Diaphragmes","Delta P mesuré","Débit mesuré")</f>
        <v>Delta P mesuré</v>
      </c>
      <c r="D10" s="101" t="s">
        <v>61</v>
      </c>
      <c r="E10" s="102" t="s">
        <v>62</v>
      </c>
      <c r="F10" s="99" t="str">
        <f>$B$10</f>
        <v>Diaphragme n°</v>
      </c>
      <c r="G10" s="100" t="str">
        <f>IF(Paramétres!$G$11="Diaphragmes","Delta P mesuré","Débit mesuré")</f>
        <v>Delta P mesuré</v>
      </c>
      <c r="H10" s="101" t="s">
        <v>61</v>
      </c>
      <c r="I10" s="102" t="s">
        <v>62</v>
      </c>
      <c r="J10" s="99" t="str">
        <f>$B$10</f>
        <v>Diaphragme n°</v>
      </c>
      <c r="K10" s="100" t="str">
        <f>IF(Paramétres!$G$11="Diaphragmes","Delta P mesuré","Débit mesuré")</f>
        <v>Delta P mesuré</v>
      </c>
      <c r="L10" s="101" t="s">
        <v>61</v>
      </c>
      <c r="M10" s="102" t="s">
        <v>62</v>
      </c>
      <c r="N10" s="79"/>
      <c r="O10" s="79"/>
      <c r="P10" s="86"/>
      <c r="Q10" s="86"/>
      <c r="R10" s="86"/>
      <c r="S10" s="86"/>
      <c r="T10" s="86"/>
      <c r="U10" s="86"/>
    </row>
    <row r="11" spans="1:21" ht="15" customHeight="1">
      <c r="A11" s="330">
        <v>50</v>
      </c>
      <c r="B11" s="33"/>
      <c r="C11" s="34"/>
      <c r="D11" s="203">
        <f>IF(B11="","",IF(Paramétres!$G$11="Diaphragmes",SQRT(C11)*(LOOKUP(B11,Paramétres!$A$30:$B$39))+(LOOKUP(B11,Paramétres!$D$30:$E$39)),(C11)*(LOOKUP(B11,Paramétres!$A$30:$B$39))+(LOOKUP(B11,Paramétres!$D$30:$E$39))))</f>
      </c>
      <c r="E11" s="80">
        <f>IF(B11="","",D11*$E$8)</f>
      </c>
      <c r="F11" s="33"/>
      <c r="G11" s="34"/>
      <c r="H11" s="203">
        <f>IF(F11="","",IF(Paramétres!$G$11="Diaphragmes",SQRT(G11)*(LOOKUP(F11,Paramétres!$A$30:$B$39))+(LOOKUP(F11,Paramétres!$D$30:$E$39)),(G11)*(LOOKUP(F11,Paramétres!$A$30:$B$39))+(LOOKUP(F11,Paramétres!$D$30:$E$39))))</f>
      </c>
      <c r="I11" s="82">
        <f>IF(F11="","",H11*$I$8)</f>
      </c>
      <c r="J11" s="33"/>
      <c r="K11" s="34"/>
      <c r="L11" s="203">
        <f>IF(J11="","",IF(Paramétres!$G$11="Diaphragmes",SQRT(K11)*(LOOKUP(J11,Paramétres!$A$30:$B$39))+(LOOKUP(J11,Paramétres!$D$30:$E$39)),(K11)*(LOOKUP(J11,Paramétres!$A$30:$B$39))+(LOOKUP(J11,Paramétres!$D$30:$E$39))))</f>
      </c>
      <c r="M11" s="80">
        <f>IF(J11="","",L11*$M$8)</f>
      </c>
      <c r="N11" s="79"/>
      <c r="O11" s="79"/>
      <c r="P11" s="86"/>
      <c r="Q11" s="86"/>
      <c r="R11" s="86"/>
      <c r="S11" s="86"/>
      <c r="T11" s="86"/>
      <c r="U11" s="86"/>
    </row>
    <row r="12" spans="1:21" ht="15" customHeight="1">
      <c r="A12" s="331"/>
      <c r="B12" s="32"/>
      <c r="C12" s="24"/>
      <c r="D12" s="85">
        <f>IF(B12="","",IF(Paramétres!$G$11="Diaphragmes",SQRT(C12)*(LOOKUP(B12,Paramétres!$A$30:$B$39))+(LOOKUP(B12,Paramétres!$D$30:$E$39)),(C12)*(LOOKUP(B12,Paramétres!$A$30:$B$39))+(LOOKUP(B12,Paramétres!$D$30:$E$39))))</f>
      </c>
      <c r="E12" s="81">
        <f>IF(B12="","",D12*$E$8)</f>
      </c>
      <c r="F12" s="32"/>
      <c r="G12" s="24"/>
      <c r="H12" s="85">
        <f>IF(F12="","",IF(Paramétres!$G$11="Diaphragmes",SQRT(G12)*(LOOKUP(F12,Paramétres!$A$30:$B$39))+(LOOKUP(F12,Paramétres!$D$30:$E$39)),(G12)*(LOOKUP(F12,Paramétres!$A$30:$B$39))+(LOOKUP(F12,Paramétres!$D$30:$E$39))))</f>
      </c>
      <c r="I12" s="81">
        <f>IF(F12="","",H12*$I$8)</f>
      </c>
      <c r="J12" s="32"/>
      <c r="K12" s="24"/>
      <c r="L12" s="85">
        <f>IF(J12="","",IF(Paramétres!$G$11="Diaphragmes",SQRT(K12)*(LOOKUP(J12,Paramétres!$A$30:$B$39))+(LOOKUP(J12,Paramétres!$D$30:$E$39)),(K12)*(LOOKUP(J12,Paramétres!$A$30:$B$39))+(LOOKUP(J12,Paramétres!$D$30:$E$39))))</f>
      </c>
      <c r="M12" s="81">
        <f>IF(J12="","",L12*$M$8)</f>
      </c>
      <c r="N12" s="79"/>
      <c r="O12" s="79"/>
      <c r="P12" s="86"/>
      <c r="Q12" s="86"/>
      <c r="R12" s="86"/>
      <c r="S12" s="86"/>
      <c r="T12" s="86"/>
      <c r="U12" s="86"/>
    </row>
    <row r="13" spans="1:21" ht="15" customHeight="1">
      <c r="A13" s="331"/>
      <c r="B13" s="32"/>
      <c r="C13" s="24"/>
      <c r="D13" s="191">
        <f>IF(B13="","",IF(Paramétres!$G$11="Diaphragmes",SQRT(C13)*(LOOKUP(B13,Paramétres!$A$30:$B$39))+(LOOKUP(B13,Paramétres!$D$30:$E$39)),(C13)*(LOOKUP(B13,Paramétres!$A$30:$B$39))+(LOOKUP(B13,Paramétres!$D$30:$E$39))))</f>
      </c>
      <c r="E13" s="81">
        <f>IF(B13="","",D13*$E$8)</f>
      </c>
      <c r="F13" s="32"/>
      <c r="G13" s="24"/>
      <c r="H13" s="191">
        <f>IF(F13="","",IF(Paramétres!$G$11="Diaphragmes",SQRT(G13)*(LOOKUP(F13,Paramétres!$A$30:$B$39))+(LOOKUP(F13,Paramétres!$D$30:$E$39)),(G13)*(LOOKUP(F13,Paramétres!$A$30:$B$39))+(LOOKUP(F13,Paramétres!$D$30:$E$39))))</f>
      </c>
      <c r="I13" s="83">
        <f>IF(F13="","",H13*$I$8)</f>
      </c>
      <c r="J13" s="32"/>
      <c r="K13" s="24"/>
      <c r="L13" s="191">
        <f>IF(J13="","",IF(Paramétres!$G$11="Diaphragmes",SQRT(K13)*(LOOKUP(J13,Paramétres!$A$30:$B$39))+(LOOKUP(J13,Paramétres!$D$30:$E$39)),(K13)*(LOOKUP(J13,Paramétres!$A$30:$B$39))+(LOOKUP(J13,Paramétres!$D$30:$E$39))))</f>
      </c>
      <c r="M13" s="81">
        <f>IF(J13="","",L13*$M$8)</f>
      </c>
      <c r="N13" s="79"/>
      <c r="O13" s="79"/>
      <c r="P13" s="86"/>
      <c r="Q13" s="86"/>
      <c r="R13" s="86"/>
      <c r="S13" s="86"/>
      <c r="T13" s="86"/>
      <c r="U13" s="86"/>
    </row>
    <row r="14" spans="1:21" ht="15" customHeight="1" thickBot="1">
      <c r="A14" s="332"/>
      <c r="B14" s="162" t="e">
        <f>AVERAGE(B11:B13)</f>
        <v>#DIV/0!</v>
      </c>
      <c r="C14" s="161" t="s">
        <v>20</v>
      </c>
      <c r="D14" s="335" t="e">
        <f>AVERAGE(E11:E13)</f>
        <v>#DIV/0!</v>
      </c>
      <c r="E14" s="336"/>
      <c r="F14" s="162" t="e">
        <f>AVERAGE(F11:F13)</f>
        <v>#DIV/0!</v>
      </c>
      <c r="G14" s="161" t="s">
        <v>20</v>
      </c>
      <c r="H14" s="335" t="e">
        <f>AVERAGE(I11:I13)</f>
        <v>#DIV/0!</v>
      </c>
      <c r="I14" s="336"/>
      <c r="J14" s="162" t="e">
        <f>AVERAGE(J11:J13)</f>
        <v>#DIV/0!</v>
      </c>
      <c r="K14" s="161" t="s">
        <v>20</v>
      </c>
      <c r="L14" s="335" t="e">
        <f>AVERAGE(M11:M13)</f>
        <v>#DIV/0!</v>
      </c>
      <c r="M14" s="336"/>
      <c r="N14" s="79"/>
      <c r="O14" s="79"/>
      <c r="P14" s="86"/>
      <c r="Q14" s="86"/>
      <c r="R14" s="86"/>
      <c r="S14" s="86"/>
      <c r="T14" s="86"/>
      <c r="U14" s="86"/>
    </row>
    <row r="15" spans="1:21" s="103" customFormat="1" ht="15" customHeight="1">
      <c r="A15" s="330">
        <v>100</v>
      </c>
      <c r="B15" s="33"/>
      <c r="C15" s="34"/>
      <c r="D15" s="203">
        <f>IF(B15="","",IF(Paramétres!$G$11="Diaphragmes",SQRT(C15)*(LOOKUP(B15,Paramétres!$A$30:$B$39))+(LOOKUP(B15,Paramétres!$D$30:$E$39)),(C15)*(LOOKUP(B15,Paramétres!$A$30:$B$39))+(LOOKUP(B15,Paramétres!$D$30:$E$39))))</f>
      </c>
      <c r="E15" s="80">
        <f>IF(B15="","",D15*$E$8)</f>
      </c>
      <c r="F15" s="33"/>
      <c r="G15" s="34"/>
      <c r="H15" s="203">
        <f>IF(F15="","",IF(Paramétres!$G$11="Diaphragmes",SQRT(G15)*(LOOKUP(F15,Paramétres!$A$30:$B$39))+(LOOKUP(F15,Paramétres!$D$30:$E$39)),(G15)*(LOOKUP(F15,Paramétres!$A$30:$B$39))+(LOOKUP(F15,Paramétres!$D$30:$E$39))))</f>
      </c>
      <c r="I15" s="82">
        <f>IF(F15="","",H15*$I$8)</f>
      </c>
      <c r="J15" s="33"/>
      <c r="K15" s="34"/>
      <c r="L15" s="203">
        <f>IF(J15="","",IF(Paramétres!$G$11="Diaphragmes",SQRT(K15)*(LOOKUP(J15,Paramétres!$A$30:$B$39))+(LOOKUP(J15,Paramétres!$D$30:$E$39)),(K15)*(LOOKUP(J15,Paramétres!$A$30:$B$39))+(LOOKUP(J15,Paramétres!$D$30:$E$39))))</f>
      </c>
      <c r="M15" s="80">
        <f>IF(J15="","",L15*$M$8)</f>
      </c>
      <c r="N15" s="79"/>
      <c r="O15" s="79"/>
      <c r="P15" s="86"/>
      <c r="Q15" s="86"/>
      <c r="R15" s="86"/>
      <c r="S15" s="86"/>
      <c r="T15" s="86"/>
      <c r="U15" s="86"/>
    </row>
    <row r="16" spans="1:21" s="103" customFormat="1" ht="15" customHeight="1">
      <c r="A16" s="331"/>
      <c r="B16" s="32"/>
      <c r="C16" s="24"/>
      <c r="D16" s="85">
        <f>IF(B16="","",IF(Paramétres!$G$11="Diaphragmes",SQRT(C16)*(LOOKUP(B16,Paramétres!$A$30:$B$39))+(LOOKUP(B16,Paramétres!$D$30:$E$39)),(C16)*(LOOKUP(B16,Paramétres!$A$30:$B$39))+(LOOKUP(B16,Paramétres!$D$30:$E$39))))</f>
      </c>
      <c r="E16" s="81">
        <f>IF(B16="","",D16*$E$8)</f>
      </c>
      <c r="F16" s="32"/>
      <c r="G16" s="24"/>
      <c r="H16" s="85">
        <f>IF(F16="","",IF(Paramétres!$G$11="Diaphragmes",SQRT(G16)*(LOOKUP(F16,Paramétres!$A$30:$B$39))+(LOOKUP(F16,Paramétres!$D$30:$E$39)),(G16)*(LOOKUP(F16,Paramétres!$A$30:$B$39))+(LOOKUP(F16,Paramétres!$D$30:$E$39))))</f>
      </c>
      <c r="I16" s="81">
        <f>IF(F16="","",H16*$I$8)</f>
      </c>
      <c r="J16" s="32"/>
      <c r="K16" s="24"/>
      <c r="L16" s="85">
        <f>IF(J16="","",IF(Paramétres!$G$11="Diaphragmes",SQRT(K16)*(LOOKUP(J16,Paramétres!$A$30:$B$39))+(LOOKUP(J16,Paramétres!$D$30:$E$39)),(K16)*(LOOKUP(J16,Paramétres!$A$30:$B$39))+(LOOKUP(J16,Paramétres!$D$30:$E$39))))</f>
      </c>
      <c r="M16" s="81">
        <f>IF(J16="","",L16*$M$8)</f>
      </c>
      <c r="N16" s="79"/>
      <c r="O16" s="79"/>
      <c r="P16" s="86"/>
      <c r="Q16" s="86"/>
      <c r="R16" s="86"/>
      <c r="S16" s="86"/>
      <c r="T16" s="86"/>
      <c r="U16" s="86"/>
    </row>
    <row r="17" spans="1:21" s="103" customFormat="1" ht="15" customHeight="1">
      <c r="A17" s="331"/>
      <c r="B17" s="32"/>
      <c r="C17" s="24"/>
      <c r="D17" s="191">
        <f>IF(B17="","",IF(Paramétres!$G$11="Diaphragmes",SQRT(C17)*(LOOKUP(B17,Paramétres!$A$30:$B$39))+(LOOKUP(B17,Paramétres!$D$30:$E$39)),(C17)*(LOOKUP(B17,Paramétres!$A$30:$B$39))+(LOOKUP(B17,Paramétres!$D$30:$E$39))))</f>
      </c>
      <c r="E17" s="81">
        <f>IF(B17="","",D17*$E$8)</f>
      </c>
      <c r="F17" s="32"/>
      <c r="G17" s="24"/>
      <c r="H17" s="191">
        <f>IF(F17="","",IF(Paramétres!$G$11="Diaphragmes",SQRT(G17)*(LOOKUP(F17,Paramétres!$A$30:$B$39))+(LOOKUP(F17,Paramétres!$D$30:$E$39)),(G17)*(LOOKUP(F17,Paramétres!$A$30:$B$39))+(LOOKUP(F17,Paramétres!$D$30:$E$39))))</f>
      </c>
      <c r="I17" s="83">
        <f>IF(F17="","",H17*$I$8)</f>
      </c>
      <c r="J17" s="32"/>
      <c r="K17" s="24"/>
      <c r="L17" s="191">
        <f>IF(J17="","",IF(Paramétres!$G$11="Diaphragmes",SQRT(K17)*(LOOKUP(J17,Paramétres!$A$30:$B$39))+(LOOKUP(J17,Paramétres!$D$30:$E$39)),(K17)*(LOOKUP(J17,Paramétres!$A$30:$B$39))+(LOOKUP(J17,Paramétres!$D$30:$E$39))))</f>
      </c>
      <c r="M17" s="81">
        <f>IF(J17="","",L17*$M$8)</f>
      </c>
      <c r="N17" s="79"/>
      <c r="O17" s="79"/>
      <c r="P17" s="86"/>
      <c r="Q17" s="86"/>
      <c r="R17" s="86"/>
      <c r="S17" s="86"/>
      <c r="T17" s="86"/>
      <c r="U17" s="86"/>
    </row>
    <row r="18" spans="1:21" s="103" customFormat="1" ht="15" customHeight="1" thickBot="1">
      <c r="A18" s="332"/>
      <c r="B18" s="162" t="e">
        <f>AVERAGE(B15:B17)</f>
        <v>#DIV/0!</v>
      </c>
      <c r="C18" s="161" t="s">
        <v>20</v>
      </c>
      <c r="D18" s="335" t="e">
        <f>AVERAGE(E15:E17)</f>
        <v>#DIV/0!</v>
      </c>
      <c r="E18" s="336"/>
      <c r="F18" s="162" t="e">
        <f>AVERAGE(F15:F17)</f>
        <v>#DIV/0!</v>
      </c>
      <c r="G18" s="161" t="s">
        <v>20</v>
      </c>
      <c r="H18" s="335" t="e">
        <f>AVERAGE(I15:I17)</f>
        <v>#DIV/0!</v>
      </c>
      <c r="I18" s="336"/>
      <c r="J18" s="162" t="e">
        <f>AVERAGE(J15:J17)</f>
        <v>#DIV/0!</v>
      </c>
      <c r="K18" s="161" t="s">
        <v>20</v>
      </c>
      <c r="L18" s="335" t="e">
        <f>AVERAGE(M15:M17)</f>
        <v>#DIV/0!</v>
      </c>
      <c r="M18" s="336"/>
      <c r="N18" s="79"/>
      <c r="O18" s="79"/>
      <c r="P18" s="86"/>
      <c r="Q18" s="86"/>
      <c r="R18" s="86"/>
      <c r="S18" s="86"/>
      <c r="T18" s="86"/>
      <c r="U18" s="86"/>
    </row>
    <row r="19" spans="1:21" s="104" customFormat="1" ht="15" customHeight="1">
      <c r="A19" s="330">
        <v>150</v>
      </c>
      <c r="B19" s="33"/>
      <c r="C19" s="34"/>
      <c r="D19" s="203">
        <f>IF(B19="","",IF(Paramétres!$G$11="Diaphragmes",SQRT(C19)*(LOOKUP(B19,Paramétres!$A$30:$B$39))+(LOOKUP(B19,Paramétres!$D$30:$E$39)),(C19)*(LOOKUP(B19,Paramétres!$A$30:$B$39))+(LOOKUP(B19,Paramétres!$D$30:$E$39))))</f>
      </c>
      <c r="E19" s="80">
        <f>IF(B19="","",D19*$E$8)</f>
      </c>
      <c r="F19" s="33"/>
      <c r="G19" s="34"/>
      <c r="H19" s="203">
        <f>IF(F19="","",IF(Paramétres!$G$11="Diaphragmes",SQRT(G19)*(LOOKUP(F19,Paramétres!$A$30:$B$39))+(LOOKUP(F19,Paramétres!$D$30:$E$39)),(G19)*(LOOKUP(F19,Paramétres!$A$30:$B$39))+(LOOKUP(F19,Paramétres!$D$30:$E$39))))</f>
      </c>
      <c r="I19" s="82">
        <f>IF(F19="","",H19*$I$8)</f>
      </c>
      <c r="J19" s="33"/>
      <c r="K19" s="34"/>
      <c r="L19" s="203">
        <f>IF(J19="","",IF(Paramétres!$G$11="Diaphragmes",SQRT(K19)*(LOOKUP(J19,Paramétres!$A$30:$B$39))+(LOOKUP(J19,Paramétres!$D$30:$E$39)),(K19)*(LOOKUP(J19,Paramétres!$A$30:$B$39))+(LOOKUP(J19,Paramétres!$D$30:$E$39))))</f>
      </c>
      <c r="M19" s="80">
        <f>IF(J19="","",L19*$M$8)</f>
      </c>
      <c r="N19" s="79"/>
      <c r="O19" s="79"/>
      <c r="P19" s="86"/>
      <c r="Q19" s="86"/>
      <c r="R19" s="86"/>
      <c r="S19" s="86"/>
      <c r="T19" s="86"/>
      <c r="U19" s="86"/>
    </row>
    <row r="20" spans="1:21" s="104" customFormat="1" ht="15" customHeight="1">
      <c r="A20" s="331"/>
      <c r="B20" s="32"/>
      <c r="C20" s="24"/>
      <c r="D20" s="85">
        <f>IF(B20="","",IF(Paramétres!$G$11="Diaphragmes",SQRT(C20)*(LOOKUP(B20,Paramétres!$A$30:$B$39))+(LOOKUP(B20,Paramétres!$D$30:$E$39)),(C20)*(LOOKUP(B20,Paramétres!$A$30:$B$39))+(LOOKUP(B20,Paramétres!$D$30:$E$39))))</f>
      </c>
      <c r="E20" s="81">
        <f>IF(B20="","",D20*$E$8)</f>
      </c>
      <c r="F20" s="32"/>
      <c r="G20" s="24"/>
      <c r="H20" s="85">
        <f>IF(F20="","",IF(Paramétres!$G$11="Diaphragmes",SQRT(G20)*(LOOKUP(F20,Paramétres!$A$30:$B$39))+(LOOKUP(F20,Paramétres!$D$30:$E$39)),(G20)*(LOOKUP(F20,Paramétres!$A$30:$B$39))+(LOOKUP(F20,Paramétres!$D$30:$E$39))))</f>
      </c>
      <c r="I20" s="81">
        <f>IF(F20="","",H20*$I$8)</f>
      </c>
      <c r="J20" s="32"/>
      <c r="K20" s="24"/>
      <c r="L20" s="85">
        <f>IF(J20="","",IF(Paramétres!$G$11="Diaphragmes",SQRT(K20)*(LOOKUP(J20,Paramétres!$A$30:$B$39))+(LOOKUP(J20,Paramétres!$D$30:$E$39)),(K20)*(LOOKUP(J20,Paramétres!$A$30:$B$39))+(LOOKUP(J20,Paramétres!$D$30:$E$39))))</f>
      </c>
      <c r="M20" s="81">
        <f>IF(J20="","",L20*$M$8)</f>
      </c>
      <c r="N20" s="79"/>
      <c r="O20" s="79"/>
      <c r="P20" s="86"/>
      <c r="Q20" s="86"/>
      <c r="R20" s="86"/>
      <c r="S20" s="86"/>
      <c r="T20" s="86"/>
      <c r="U20" s="86"/>
    </row>
    <row r="21" spans="1:21" s="104" customFormat="1" ht="15" customHeight="1">
      <c r="A21" s="331"/>
      <c r="B21" s="32"/>
      <c r="C21" s="24"/>
      <c r="D21" s="191">
        <f>IF(B21="","",IF(Paramétres!$G$11="Diaphragmes",SQRT(C21)*(LOOKUP(B21,Paramétres!$A$30:$B$39))+(LOOKUP(B21,Paramétres!$D$30:$E$39)),(C21)*(LOOKUP(B21,Paramétres!$A$30:$B$39))+(LOOKUP(B21,Paramétres!$D$30:$E$39))))</f>
      </c>
      <c r="E21" s="81">
        <f>IF(B21="","",D21*$E$8)</f>
      </c>
      <c r="F21" s="32"/>
      <c r="G21" s="24"/>
      <c r="H21" s="191">
        <f>IF(F21="","",IF(Paramétres!$G$11="Diaphragmes",SQRT(G21)*(LOOKUP(F21,Paramétres!$A$30:$B$39))+(LOOKUP(F21,Paramétres!$D$30:$E$39)),(G21)*(LOOKUP(F21,Paramétres!$A$30:$B$39))+(LOOKUP(F21,Paramétres!$D$30:$E$39))))</f>
      </c>
      <c r="I21" s="83">
        <f>IF(F21="","",H21*$I$8)</f>
      </c>
      <c r="J21" s="32"/>
      <c r="K21" s="24"/>
      <c r="L21" s="191">
        <f>IF(J21="","",IF(Paramétres!$G$11="Diaphragmes",SQRT(K21)*(LOOKUP(J21,Paramétres!$A$30:$B$39))+(LOOKUP(J21,Paramétres!$D$30:$E$39)),(K21)*(LOOKUP(J21,Paramétres!$A$30:$B$39))+(LOOKUP(J21,Paramétres!$D$30:$E$39))))</f>
      </c>
      <c r="M21" s="81">
        <f>IF(J21="","",L21*$M$8)</f>
      </c>
      <c r="N21" s="79"/>
      <c r="O21" s="79"/>
      <c r="P21" s="86"/>
      <c r="Q21" s="86"/>
      <c r="R21" s="86"/>
      <c r="S21" s="86"/>
      <c r="T21" s="86"/>
      <c r="U21" s="86"/>
    </row>
    <row r="22" spans="1:21" s="104" customFormat="1" ht="15" customHeight="1" thickBot="1">
      <c r="A22" s="332"/>
      <c r="B22" s="162" t="e">
        <f>AVERAGE(B19:B21)</f>
        <v>#DIV/0!</v>
      </c>
      <c r="C22" s="161" t="s">
        <v>20</v>
      </c>
      <c r="D22" s="335" t="e">
        <f>AVERAGE(E19:E21)</f>
        <v>#DIV/0!</v>
      </c>
      <c r="E22" s="336"/>
      <c r="F22" s="162" t="e">
        <f>AVERAGE(F19:F21)</f>
        <v>#DIV/0!</v>
      </c>
      <c r="G22" s="161"/>
      <c r="H22" s="335" t="e">
        <f>AVERAGE(I19:I21)</f>
        <v>#DIV/0!</v>
      </c>
      <c r="I22" s="336"/>
      <c r="J22" s="162" t="e">
        <f>AVERAGE(J19:J21)</f>
        <v>#DIV/0!</v>
      </c>
      <c r="K22" s="161" t="s">
        <v>20</v>
      </c>
      <c r="L22" s="335" t="e">
        <f>AVERAGE(M19:M21)</f>
        <v>#DIV/0!</v>
      </c>
      <c r="M22" s="336"/>
      <c r="N22" s="79"/>
      <c r="O22" s="79"/>
      <c r="P22" s="86"/>
      <c r="Q22" s="86"/>
      <c r="R22" s="86"/>
      <c r="S22" s="86"/>
      <c r="T22" s="86"/>
      <c r="U22" s="86"/>
    </row>
    <row r="23" spans="1:21" s="104" customFormat="1" ht="15" customHeight="1">
      <c r="A23" s="330">
        <v>200</v>
      </c>
      <c r="B23" s="33"/>
      <c r="C23" s="34"/>
      <c r="D23" s="203">
        <f>IF(B23="","",IF(Paramétres!$G$11="Diaphragmes",SQRT(C23)*(LOOKUP(B23,Paramétres!$A$30:$B$39))+(LOOKUP(B23,Paramétres!$D$30:$E$39)),(C23)*(LOOKUP(B23,Paramétres!$A$30:$B$39))+(LOOKUP(B23,Paramétres!$D$30:$E$39))))</f>
      </c>
      <c r="E23" s="80">
        <f>IF(B23="","",D23*$E$8)</f>
      </c>
      <c r="F23" s="33"/>
      <c r="G23" s="34"/>
      <c r="H23" s="203">
        <f>IF(F23="","",IF(Paramétres!$G$11="Diaphragmes",SQRT(G23)*(LOOKUP(F23,Paramétres!$A$30:$B$39))+(LOOKUP(F23,Paramétres!$D$30:$E$39)),(G23)*(LOOKUP(F23,Paramétres!$A$30:$B$39))+(LOOKUP(F23,Paramétres!$D$30:$E$39))))</f>
      </c>
      <c r="I23" s="82">
        <f>IF(F23="","",H23*$I$8)</f>
      </c>
      <c r="J23" s="33"/>
      <c r="K23" s="34"/>
      <c r="L23" s="203">
        <f>IF(J23="","",IF(Paramétres!$G$11="Diaphragmes",SQRT(K23)*(LOOKUP(J23,Paramétres!$A$30:$B$39))+(LOOKUP(J23,Paramétres!$D$30:$E$39)),(K23)*(LOOKUP(J23,Paramétres!$A$30:$B$39))+(LOOKUP(J23,Paramétres!$D$30:$E$39))))</f>
      </c>
      <c r="M23" s="80">
        <f>IF(J23="","",L23*$M$8)</f>
      </c>
      <c r="N23" s="79"/>
      <c r="O23" s="79"/>
      <c r="P23" s="86"/>
      <c r="Q23" s="86"/>
      <c r="R23" s="86"/>
      <c r="S23" s="86"/>
      <c r="T23" s="86"/>
      <c r="U23" s="86"/>
    </row>
    <row r="24" spans="1:21" s="104" customFormat="1" ht="15" customHeight="1">
      <c r="A24" s="331"/>
      <c r="B24" s="32"/>
      <c r="C24" s="24"/>
      <c r="D24" s="85">
        <f>IF(B24="","",IF(Paramétres!$G$11="Diaphragmes",SQRT(C24)*(LOOKUP(B24,Paramétres!$A$30:$B$39))+(LOOKUP(B24,Paramétres!$D$30:$E$39)),(C24)*(LOOKUP(B24,Paramétres!$A$30:$B$39))+(LOOKUP(B24,Paramétres!$D$30:$E$39))))</f>
      </c>
      <c r="E24" s="81">
        <f>IF(B24="","",D24*$E$8)</f>
      </c>
      <c r="F24" s="32"/>
      <c r="G24" s="24"/>
      <c r="H24" s="85">
        <f>IF(F24="","",IF(Paramétres!$G$11="Diaphragmes",SQRT(G24)*(LOOKUP(F24,Paramétres!$A$30:$B$39))+(LOOKUP(F24,Paramétres!$D$30:$E$39)),(G24)*(LOOKUP(F24,Paramétres!$A$30:$B$39))+(LOOKUP(F24,Paramétres!$D$30:$E$39))))</f>
      </c>
      <c r="I24" s="81">
        <f>IF(F24="","",H24*$I$8)</f>
      </c>
      <c r="J24" s="32"/>
      <c r="K24" s="24"/>
      <c r="L24" s="85">
        <f>IF(J24="","",IF(Paramétres!$G$11="Diaphragmes",SQRT(K24)*(LOOKUP(J24,Paramétres!$A$30:$B$39))+(LOOKUP(J24,Paramétres!$D$30:$E$39)),(K24)*(LOOKUP(J24,Paramétres!$A$30:$B$39))+(LOOKUP(J24,Paramétres!$D$30:$E$39))))</f>
      </c>
      <c r="M24" s="81">
        <f>IF(J24="","",L24*$M$8)</f>
      </c>
      <c r="N24" s="79"/>
      <c r="O24" s="79"/>
      <c r="P24" s="86"/>
      <c r="Q24" s="86"/>
      <c r="R24" s="86"/>
      <c r="S24" s="86"/>
      <c r="T24" s="86"/>
      <c r="U24" s="86"/>
    </row>
    <row r="25" spans="1:21" s="104" customFormat="1" ht="15" customHeight="1">
      <c r="A25" s="331"/>
      <c r="B25" s="32"/>
      <c r="C25" s="24"/>
      <c r="D25" s="191">
        <f>IF(B25="","",IF(Paramétres!$G$11="Diaphragmes",SQRT(C25)*(LOOKUP(B25,Paramétres!$A$30:$B$39))+(LOOKUP(B25,Paramétres!$D$30:$E$39)),(C25)*(LOOKUP(B25,Paramétres!$A$30:$B$39))+(LOOKUP(B25,Paramétres!$D$30:$E$39))))</f>
      </c>
      <c r="E25" s="81">
        <f>IF(B25="","",D25*$E$8)</f>
      </c>
      <c r="F25" s="32"/>
      <c r="G25" s="24"/>
      <c r="H25" s="191">
        <f>IF(F25="","",IF(Paramétres!$G$11="Diaphragmes",SQRT(G25)*(LOOKUP(F25,Paramétres!$A$30:$B$39))+(LOOKUP(F25,Paramétres!$D$30:$E$39)),(G25)*(LOOKUP(F25,Paramétres!$A$30:$B$39))+(LOOKUP(F25,Paramétres!$D$30:$E$39))))</f>
      </c>
      <c r="I25" s="83">
        <f>IF(F25="","",H25*$I$8)</f>
      </c>
      <c r="J25" s="32"/>
      <c r="K25" s="24"/>
      <c r="L25" s="191">
        <f>IF(J25="","",IF(Paramétres!$G$11="Diaphragmes",SQRT(K25)*(LOOKUP(J25,Paramétres!$A$30:$B$39))+(LOOKUP(J25,Paramétres!$D$30:$E$39)),(K25)*(LOOKUP(J25,Paramétres!$A$30:$B$39))+(LOOKUP(J25,Paramétres!$D$30:$E$39))))</f>
      </c>
      <c r="M25" s="81">
        <f>IF(J25="","",L25*$M$8)</f>
      </c>
      <c r="N25" s="79"/>
      <c r="O25" s="79"/>
      <c r="P25" s="86"/>
      <c r="Q25" s="86"/>
      <c r="R25" s="86"/>
      <c r="S25" s="86"/>
      <c r="T25" s="86"/>
      <c r="U25" s="86"/>
    </row>
    <row r="26" spans="1:21" s="104" customFormat="1" ht="15" customHeight="1" thickBot="1">
      <c r="A26" s="332"/>
      <c r="B26" s="162" t="e">
        <f>AVERAGE(B23:B25)</f>
        <v>#DIV/0!</v>
      </c>
      <c r="C26" s="161" t="s">
        <v>20</v>
      </c>
      <c r="D26" s="335" t="e">
        <f>AVERAGE(E23:E25)</f>
        <v>#DIV/0!</v>
      </c>
      <c r="E26" s="336"/>
      <c r="F26" s="162" t="e">
        <f>AVERAGE(F23:F25)</f>
        <v>#DIV/0!</v>
      </c>
      <c r="G26" s="161" t="s">
        <v>20</v>
      </c>
      <c r="H26" s="335" t="e">
        <f>AVERAGE(I23:I25)</f>
        <v>#DIV/0!</v>
      </c>
      <c r="I26" s="336"/>
      <c r="J26" s="162" t="e">
        <f>AVERAGE(J23:J25)</f>
        <v>#DIV/0!</v>
      </c>
      <c r="K26" s="161" t="s">
        <v>20</v>
      </c>
      <c r="L26" s="335" t="e">
        <f>AVERAGE(M23:M25)</f>
        <v>#DIV/0!</v>
      </c>
      <c r="M26" s="336"/>
      <c r="N26" s="79"/>
      <c r="O26" s="79"/>
      <c r="P26" s="86"/>
      <c r="Q26" s="86"/>
      <c r="R26" s="86"/>
      <c r="S26" s="86"/>
      <c r="T26" s="86"/>
      <c r="U26" s="86"/>
    </row>
    <row r="27" spans="1:21" s="105" customFormat="1" ht="15" customHeight="1">
      <c r="A27" s="330">
        <v>250</v>
      </c>
      <c r="B27" s="33"/>
      <c r="C27" s="34"/>
      <c r="D27" s="203">
        <f>IF(B27="","",IF(Paramétres!$G$11="Diaphragmes",SQRT(C27)*(LOOKUP(B27,Paramétres!$A$30:$B$39))+(LOOKUP(B27,Paramétres!$D$30:$E$39)),(C27)*(LOOKUP(B27,Paramétres!$A$30:$B$39))+(LOOKUP(B27,Paramétres!$D$30:$E$39))))</f>
      </c>
      <c r="E27" s="80">
        <f>IF(B27="","",D27*$E$8)</f>
      </c>
      <c r="F27" s="33"/>
      <c r="G27" s="34"/>
      <c r="H27" s="203">
        <f>IF(F27="","",IF(Paramétres!$G$11="Diaphragmes",SQRT(G27)*(LOOKUP(F27,Paramétres!$A$30:$B$39))+(LOOKUP(F27,Paramétres!$D$30:$E$39)),(G27)*(LOOKUP(F27,Paramétres!$A$30:$B$39))+(LOOKUP(F27,Paramétres!$D$30:$E$39))))</f>
      </c>
      <c r="I27" s="82">
        <f>IF(F27="","",H27*$I$8)</f>
      </c>
      <c r="J27" s="33"/>
      <c r="K27" s="34"/>
      <c r="L27" s="203">
        <f>IF(J27="","",IF(Paramétres!$G$11="Diaphragmes",SQRT(K27)*(LOOKUP(J27,Paramétres!$A$30:$B$39))+(LOOKUP(J27,Paramétres!$D$30:$E$39)),(K27)*(LOOKUP(J27,Paramétres!$A$30:$B$39))+(LOOKUP(J27,Paramétres!$D$30:$E$39))))</f>
      </c>
      <c r="M27" s="80">
        <f>IF(J27="","",L27*$M$8)</f>
      </c>
      <c r="N27" s="79"/>
      <c r="O27" s="79"/>
      <c r="P27" s="86"/>
      <c r="Q27" s="86"/>
      <c r="R27" s="86"/>
      <c r="S27" s="86"/>
      <c r="T27" s="86"/>
      <c r="U27" s="86"/>
    </row>
    <row r="28" spans="1:21" s="105" customFormat="1" ht="15" customHeight="1">
      <c r="A28" s="331"/>
      <c r="B28" s="32"/>
      <c r="C28" s="24"/>
      <c r="D28" s="85">
        <f>IF(B28="","",IF(Paramétres!$G$11="Diaphragmes",SQRT(C28)*(LOOKUP(B28,Paramétres!$A$30:$B$39))+(LOOKUP(B28,Paramétres!$D$30:$E$39)),(C28)*(LOOKUP(B28,Paramétres!$A$30:$B$39))+(LOOKUP(B28,Paramétres!$D$30:$E$39))))</f>
      </c>
      <c r="E28" s="81">
        <f>IF(B28="","",D28*$E$8)</f>
      </c>
      <c r="F28" s="32"/>
      <c r="G28" s="24"/>
      <c r="H28" s="85">
        <f>IF(F28="","",IF(Paramétres!$G$11="Diaphragmes",SQRT(G28)*(LOOKUP(F28,Paramétres!$A$30:$B$39))+(LOOKUP(F28,Paramétres!$D$30:$E$39)),(G28)*(LOOKUP(F28,Paramétres!$A$30:$B$39))+(LOOKUP(F28,Paramétres!$D$30:$E$39))))</f>
      </c>
      <c r="I28" s="81">
        <f>IF(F28="","",H28*$I$8)</f>
      </c>
      <c r="J28" s="32"/>
      <c r="K28" s="24"/>
      <c r="L28" s="85">
        <f>IF(J28="","",IF(Paramétres!$G$11="Diaphragmes",SQRT(K28)*(LOOKUP(J28,Paramétres!$A$30:$B$39))+(LOOKUP(J28,Paramétres!$D$30:$E$39)),(K28)*(LOOKUP(J28,Paramétres!$A$30:$B$39))+(LOOKUP(J28,Paramétres!$D$30:$E$39))))</f>
      </c>
      <c r="M28" s="81">
        <f>IF(J28="","",L28*$M$8)</f>
      </c>
      <c r="N28" s="79"/>
      <c r="O28" s="79"/>
      <c r="P28" s="86"/>
      <c r="Q28" s="86"/>
      <c r="R28" s="86"/>
      <c r="S28" s="86"/>
      <c r="T28" s="86"/>
      <c r="U28" s="86"/>
    </row>
    <row r="29" spans="1:21" s="105" customFormat="1" ht="15" customHeight="1">
      <c r="A29" s="331"/>
      <c r="B29" s="32"/>
      <c r="C29" s="24"/>
      <c r="D29" s="191">
        <f>IF(B29="","",IF(Paramétres!$G$11="Diaphragmes",SQRT(C29)*(LOOKUP(B29,Paramétres!$A$30:$B$39))+(LOOKUP(B29,Paramétres!$D$30:$E$39)),(C29)*(LOOKUP(B29,Paramétres!$A$30:$B$39))+(LOOKUP(B29,Paramétres!$D$30:$E$39))))</f>
      </c>
      <c r="E29" s="81">
        <f>IF(B29="","",D29*$E$8)</f>
      </c>
      <c r="F29" s="32"/>
      <c r="G29" s="24"/>
      <c r="H29" s="191">
        <f>IF(F29="","",IF(Paramétres!$G$11="Diaphragmes",SQRT(G29)*(LOOKUP(F29,Paramétres!$A$30:$B$39))+(LOOKUP(F29,Paramétres!$D$30:$E$39)),(G29)*(LOOKUP(F29,Paramétres!$A$30:$B$39))+(LOOKUP(F29,Paramétres!$D$30:$E$39))))</f>
      </c>
      <c r="I29" s="83">
        <f>IF(F29="","",H29*$I$8)</f>
      </c>
      <c r="J29" s="32"/>
      <c r="K29" s="24"/>
      <c r="L29" s="191">
        <f>IF(J29="","",IF(Paramétres!$G$11="Diaphragmes",SQRT(K29)*(LOOKUP(J29,Paramétres!$A$30:$B$39))+(LOOKUP(J29,Paramétres!$D$30:$E$39)),(K29)*(LOOKUP(J29,Paramétres!$A$30:$B$39))+(LOOKUP(J29,Paramétres!$D$30:$E$39))))</f>
      </c>
      <c r="M29" s="81">
        <f>IF(J29="","",L29*$M$8)</f>
      </c>
      <c r="N29" s="79"/>
      <c r="O29" s="79"/>
      <c r="P29" s="86"/>
      <c r="Q29" s="86"/>
      <c r="R29" s="86"/>
      <c r="S29" s="86"/>
      <c r="T29" s="86"/>
      <c r="U29" s="86"/>
    </row>
    <row r="30" spans="1:21" s="105" customFormat="1" ht="15" customHeight="1" thickBot="1">
      <c r="A30" s="332"/>
      <c r="B30" s="162" t="e">
        <f>AVERAGE(B27:B29)</f>
        <v>#DIV/0!</v>
      </c>
      <c r="C30" s="161" t="s">
        <v>20</v>
      </c>
      <c r="D30" s="335" t="e">
        <f>AVERAGE(E27:E29)</f>
        <v>#DIV/0!</v>
      </c>
      <c r="E30" s="336"/>
      <c r="F30" s="162" t="e">
        <f>AVERAGE(F27:F29)</f>
        <v>#DIV/0!</v>
      </c>
      <c r="G30" s="161" t="s">
        <v>20</v>
      </c>
      <c r="H30" s="335" t="e">
        <f>AVERAGE(I27:I29)</f>
        <v>#DIV/0!</v>
      </c>
      <c r="I30" s="336"/>
      <c r="J30" s="162" t="e">
        <f>AVERAGE(J27:J29)</f>
        <v>#DIV/0!</v>
      </c>
      <c r="K30" s="161" t="s">
        <v>20</v>
      </c>
      <c r="L30" s="335" t="e">
        <f>AVERAGE(M27:M29)</f>
        <v>#DIV/0!</v>
      </c>
      <c r="M30" s="336"/>
      <c r="N30" s="79"/>
      <c r="O30" s="79"/>
      <c r="P30" s="86"/>
      <c r="Q30" s="86"/>
      <c r="R30" s="86"/>
      <c r="S30" s="86"/>
      <c r="T30" s="86"/>
      <c r="U30" s="86"/>
    </row>
    <row r="31" spans="1:21" s="103" customFormat="1" ht="15" customHeight="1">
      <c r="A31" s="330">
        <v>300</v>
      </c>
      <c r="B31" s="33"/>
      <c r="C31" s="34"/>
      <c r="D31" s="203">
        <f>IF(B31="","",IF(Paramétres!$G$11="Diaphragmes",SQRT(C31)*(LOOKUP(B31,Paramétres!$A$30:$B$39))+(LOOKUP(B31,Paramétres!$D$30:$E$39)),(C31)*(LOOKUP(B31,Paramétres!$A$30:$B$39))+(LOOKUP(B31,Paramétres!$D$30:$E$39))))</f>
      </c>
      <c r="E31" s="80">
        <f>IF(B31="","",D31*$E$8)</f>
      </c>
      <c r="F31" s="33"/>
      <c r="G31" s="34"/>
      <c r="H31" s="203">
        <f>IF(F31="","",IF(Paramétres!$G$11="Diaphragmes",SQRT(G31)*(LOOKUP(F31,Paramétres!$A$30:$B$39))+(LOOKUP(F31,Paramétres!$D$30:$E$39)),(G31)*(LOOKUP(F31,Paramétres!$A$30:$B$39))+(LOOKUP(F31,Paramétres!$D$30:$E$39))))</f>
      </c>
      <c r="I31" s="82">
        <f>IF(F31="","",H31*$I$8)</f>
      </c>
      <c r="J31" s="33"/>
      <c r="K31" s="34"/>
      <c r="L31" s="203">
        <f>IF(J31="","",IF(Paramétres!$G$11="Diaphragmes",SQRT(K31)*(LOOKUP(J31,Paramétres!$A$30:$B$39))+(LOOKUP(J31,Paramétres!$D$30:$E$39)),(K31)*(LOOKUP(J31,Paramétres!$A$30:$B$39))+(LOOKUP(J31,Paramétres!$D$30:$E$39))))</f>
      </c>
      <c r="M31" s="80">
        <f>IF(J31="","",L31*$M$8)</f>
      </c>
      <c r="N31" s="79"/>
      <c r="O31" s="79"/>
      <c r="P31" s="86"/>
      <c r="Q31" s="86"/>
      <c r="R31" s="86"/>
      <c r="S31" s="86"/>
      <c r="T31" s="86"/>
      <c r="U31" s="86"/>
    </row>
    <row r="32" spans="1:21" s="103" customFormat="1" ht="15" customHeight="1">
      <c r="A32" s="331"/>
      <c r="B32" s="32"/>
      <c r="C32" s="24"/>
      <c r="D32" s="85">
        <f>IF(B32="","",IF(Paramétres!$G$11="Diaphragmes",SQRT(C32)*(LOOKUP(B32,Paramétres!$A$30:$B$39))+(LOOKUP(B32,Paramétres!$D$30:$E$39)),(C32)*(LOOKUP(B32,Paramétres!$A$30:$B$39))+(LOOKUP(B32,Paramétres!$D$30:$E$39))))</f>
      </c>
      <c r="E32" s="81">
        <f>IF(B32="","",D32*$E$8)</f>
      </c>
      <c r="F32" s="32"/>
      <c r="G32" s="24"/>
      <c r="H32" s="85">
        <f>IF(F32="","",IF(Paramétres!$G$11="Diaphragmes",SQRT(G32)*(LOOKUP(F32,Paramétres!$A$30:$B$39))+(LOOKUP(F32,Paramétres!$D$30:$E$39)),(G32)*(LOOKUP(F32,Paramétres!$A$30:$B$39))+(LOOKUP(F32,Paramétres!$D$30:$E$39))))</f>
      </c>
      <c r="I32" s="81">
        <f>IF(F32="","",H32*$I$8)</f>
      </c>
      <c r="J32" s="32"/>
      <c r="K32" s="24"/>
      <c r="L32" s="85">
        <f>IF(J32="","",IF(Paramétres!$G$11="Diaphragmes",SQRT(K32)*(LOOKUP(J32,Paramétres!$A$30:$B$39))+(LOOKUP(J32,Paramétres!$D$30:$E$39)),(K32)*(LOOKUP(J32,Paramétres!$A$30:$B$39))+(LOOKUP(J32,Paramétres!$D$30:$E$39))))</f>
      </c>
      <c r="M32" s="81">
        <f>IF(J32="","",L32*$M$8)</f>
      </c>
      <c r="N32" s="79"/>
      <c r="O32" s="79"/>
      <c r="P32" s="86"/>
      <c r="Q32" s="86"/>
      <c r="R32" s="86"/>
      <c r="S32" s="86"/>
      <c r="T32" s="86"/>
      <c r="U32" s="86"/>
    </row>
    <row r="33" spans="1:21" s="103" customFormat="1" ht="15" customHeight="1">
      <c r="A33" s="331"/>
      <c r="B33" s="32"/>
      <c r="C33" s="24"/>
      <c r="D33" s="191">
        <f>IF(B33="","",IF(Paramétres!$G$11="Diaphragmes",SQRT(C33)*(LOOKUP(B33,Paramétres!$A$30:$B$39))+(LOOKUP(B33,Paramétres!$D$30:$E$39)),(C33)*(LOOKUP(B33,Paramétres!$A$30:$B$39))+(LOOKUP(B33,Paramétres!$D$30:$E$39))))</f>
      </c>
      <c r="E33" s="81">
        <f>IF(B33="","",D33*$E$8)</f>
      </c>
      <c r="F33" s="32"/>
      <c r="G33" s="24"/>
      <c r="H33" s="191">
        <f>IF(F33="","",IF(Paramétres!$G$11="Diaphragmes",SQRT(G33)*(LOOKUP(F33,Paramétres!$A$30:$B$39))+(LOOKUP(F33,Paramétres!$D$30:$E$39)),(G33)*(LOOKUP(F33,Paramétres!$A$30:$B$39))+(LOOKUP(F33,Paramétres!$D$30:$E$39))))</f>
      </c>
      <c r="I33" s="83">
        <f>IF(F33="","",H33*$I$8)</f>
      </c>
      <c r="J33" s="32"/>
      <c r="K33" s="24"/>
      <c r="L33" s="191">
        <f>IF(J33="","",IF(Paramétres!$G$11="Diaphragmes",SQRT(K33)*(LOOKUP(J33,Paramétres!$A$30:$B$39))+(LOOKUP(J33,Paramétres!$D$30:$E$39)),(K33)*(LOOKUP(J33,Paramétres!$A$30:$B$39))+(LOOKUP(J33,Paramétres!$D$30:$E$39))))</f>
      </c>
      <c r="M33" s="81">
        <f>IF(J33="","",L33*$M$8)</f>
      </c>
      <c r="N33" s="79"/>
      <c r="O33" s="79"/>
      <c r="P33" s="86"/>
      <c r="Q33" s="86"/>
      <c r="R33" s="86"/>
      <c r="S33" s="86"/>
      <c r="T33" s="86"/>
      <c r="U33" s="86"/>
    </row>
    <row r="34" spans="1:21" s="103" customFormat="1" ht="15" customHeight="1" thickBot="1">
      <c r="A34" s="332"/>
      <c r="B34" s="162" t="e">
        <f>AVERAGE(B31:B33)</f>
        <v>#DIV/0!</v>
      </c>
      <c r="C34" s="161" t="s">
        <v>20</v>
      </c>
      <c r="D34" s="335" t="e">
        <f>AVERAGE(E31:E33)</f>
        <v>#DIV/0!</v>
      </c>
      <c r="E34" s="336"/>
      <c r="F34" s="162" t="e">
        <f>AVERAGE(F31:F33)</f>
        <v>#DIV/0!</v>
      </c>
      <c r="G34" s="161" t="s">
        <v>20</v>
      </c>
      <c r="H34" s="335" t="e">
        <f>AVERAGE(I31:I33)</f>
        <v>#DIV/0!</v>
      </c>
      <c r="I34" s="336"/>
      <c r="J34" s="162" t="e">
        <f>AVERAGE(J31:J33)</f>
        <v>#DIV/0!</v>
      </c>
      <c r="K34" s="161" t="s">
        <v>20</v>
      </c>
      <c r="L34" s="335" t="e">
        <f>AVERAGE(M31:M33)</f>
        <v>#DIV/0!</v>
      </c>
      <c r="M34" s="336"/>
      <c r="N34" s="79"/>
      <c r="O34" s="79"/>
      <c r="P34" s="86"/>
      <c r="Q34" s="86"/>
      <c r="R34" s="86"/>
      <c r="S34" s="86"/>
      <c r="T34" s="86"/>
      <c r="U34" s="86"/>
    </row>
    <row r="35" spans="1:21" s="103" customFormat="1" ht="15" customHeight="1">
      <c r="A35" s="330">
        <v>450</v>
      </c>
      <c r="B35" s="33"/>
      <c r="C35" s="34"/>
      <c r="D35" s="203">
        <f>IF(B35="","",IF(Paramétres!$G$11="Diaphragmes",SQRT(C35)*(LOOKUP(B35,Paramétres!$A$30:$B$39))+(LOOKUP(B35,Paramétres!$D$30:$E$39)),(C35)*(LOOKUP(B35,Paramétres!$A$30:$B$39))+(LOOKUP(B35,Paramétres!$D$30:$E$39))))</f>
      </c>
      <c r="E35" s="80">
        <f>IF(B35="","",D35*$E$8)</f>
      </c>
      <c r="F35" s="33"/>
      <c r="G35" s="34"/>
      <c r="H35" s="203">
        <f>IF(F35="","",IF(Paramétres!$G$11="Diaphragmes",SQRT(G35)*(LOOKUP(F35,Paramétres!$A$30:$B$39))+(LOOKUP(F35,Paramétres!$D$30:$E$39)),(G35)*(LOOKUP(F35,Paramétres!$A$30:$B$39))+(LOOKUP(F35,Paramétres!$D$30:$E$39))))</f>
      </c>
      <c r="I35" s="82">
        <f>IF(F35="","",H35*$I$8)</f>
      </c>
      <c r="J35" s="33"/>
      <c r="K35" s="34"/>
      <c r="L35" s="203">
        <f>IF(J35="","",IF(Paramétres!$G$11="Diaphragmes",SQRT(K35)*(LOOKUP(J35,Paramétres!$A$30:$B$39))+(LOOKUP(J35,Paramétres!$D$30:$E$39)),(K35)*(LOOKUP(J35,Paramétres!$A$30:$B$39))+(LOOKUP(J35,Paramétres!$D$30:$E$39))))</f>
      </c>
      <c r="M35" s="80">
        <f>IF(J35="","",L35*$M$8)</f>
      </c>
      <c r="N35" s="79"/>
      <c r="O35" s="79"/>
      <c r="P35" s="86"/>
      <c r="Q35" s="86"/>
      <c r="R35" s="86"/>
      <c r="S35" s="86"/>
      <c r="T35" s="86"/>
      <c r="U35" s="86"/>
    </row>
    <row r="36" spans="1:21" s="103" customFormat="1" ht="15" customHeight="1">
      <c r="A36" s="331"/>
      <c r="B36" s="32"/>
      <c r="C36" s="24"/>
      <c r="D36" s="85">
        <f>IF(B36="","",IF(Paramétres!$G$11="Diaphragmes",SQRT(C36)*(LOOKUP(B36,Paramétres!$A$30:$B$39))+(LOOKUP(B36,Paramétres!$D$30:$E$39)),(C36)*(LOOKUP(B36,Paramétres!$A$30:$B$39))+(LOOKUP(B36,Paramétres!$D$30:$E$39))))</f>
      </c>
      <c r="E36" s="81">
        <f>IF(B36="","",D36*$E$8)</f>
      </c>
      <c r="F36" s="32"/>
      <c r="G36" s="24"/>
      <c r="H36" s="85">
        <f>IF(F36="","",IF(Paramétres!$G$11="Diaphragmes",SQRT(G36)*(LOOKUP(F36,Paramétres!$A$30:$B$39))+(LOOKUP(F36,Paramétres!$D$30:$E$39)),(G36)*(LOOKUP(F36,Paramétres!$A$30:$B$39))+(LOOKUP(F36,Paramétres!$D$30:$E$39))))</f>
      </c>
      <c r="I36" s="81">
        <f>IF(F36="","",H36*$I$8)</f>
      </c>
      <c r="J36" s="32"/>
      <c r="K36" s="24"/>
      <c r="L36" s="85">
        <f>IF(J36="","",IF(Paramétres!$G$11="Diaphragmes",SQRT(K36)*(LOOKUP(J36,Paramétres!$A$30:$B$39))+(LOOKUP(J36,Paramétres!$D$30:$E$39)),(K36)*(LOOKUP(J36,Paramétres!$A$30:$B$39))+(LOOKUP(J36,Paramétres!$D$30:$E$39))))</f>
      </c>
      <c r="M36" s="81">
        <f>IF(J36="","",L36*$M$8)</f>
      </c>
      <c r="N36" s="79"/>
      <c r="O36" s="79"/>
      <c r="P36" s="86"/>
      <c r="Q36" s="86"/>
      <c r="R36" s="86"/>
      <c r="S36" s="86"/>
      <c r="T36" s="86"/>
      <c r="U36" s="86"/>
    </row>
    <row r="37" spans="1:21" s="103" customFormat="1" ht="15" customHeight="1">
      <c r="A37" s="331"/>
      <c r="B37" s="32"/>
      <c r="C37" s="24"/>
      <c r="D37" s="191">
        <f>IF(B37="","",IF(Paramétres!$G$11="Diaphragmes",SQRT(C37)*(LOOKUP(B37,Paramétres!$A$30:$B$39))+(LOOKUP(B37,Paramétres!$D$30:$E$39)),(C37)*(LOOKUP(B37,Paramétres!$A$30:$B$39))+(LOOKUP(B37,Paramétres!$D$30:$E$39))))</f>
      </c>
      <c r="E37" s="81">
        <f>IF(B37="","",D37*$E$8)</f>
      </c>
      <c r="F37" s="32"/>
      <c r="G37" s="24"/>
      <c r="H37" s="191">
        <f>IF(F37="","",IF(Paramétres!$G$11="Diaphragmes",SQRT(G37)*(LOOKUP(F37,Paramétres!$A$30:$B$39))+(LOOKUP(F37,Paramétres!$D$30:$E$39)),(G37)*(LOOKUP(F37,Paramétres!$A$30:$B$39))+(LOOKUP(F37,Paramétres!$D$30:$E$39))))</f>
      </c>
      <c r="I37" s="83">
        <f>IF(F37="","",H37*$I$8)</f>
      </c>
      <c r="J37" s="32"/>
      <c r="K37" s="24"/>
      <c r="L37" s="191">
        <f>IF(J37="","",IF(Paramétres!$G$11="Diaphragmes",SQRT(K37)*(LOOKUP(J37,Paramétres!$A$30:$B$39))+(LOOKUP(J37,Paramétres!$D$30:$E$39)),(K37)*(LOOKUP(J37,Paramétres!$A$30:$B$39))+(LOOKUP(J37,Paramétres!$D$30:$E$39))))</f>
      </c>
      <c r="M37" s="81">
        <f>IF(J37="","",L37*$M$8)</f>
      </c>
      <c r="N37" s="79"/>
      <c r="O37" s="79"/>
      <c r="P37" s="86"/>
      <c r="Q37" s="86"/>
      <c r="R37" s="86"/>
      <c r="S37" s="86"/>
      <c r="T37" s="86"/>
      <c r="U37" s="86"/>
    </row>
    <row r="38" spans="1:21" s="103" customFormat="1" ht="15" customHeight="1" thickBot="1">
      <c r="A38" s="332"/>
      <c r="B38" s="162" t="e">
        <f>AVERAGE(B35:B37)</f>
        <v>#DIV/0!</v>
      </c>
      <c r="C38" s="161" t="s">
        <v>20</v>
      </c>
      <c r="D38" s="335" t="e">
        <f>AVERAGE(E35:E37)</f>
        <v>#DIV/0!</v>
      </c>
      <c r="E38" s="336"/>
      <c r="F38" s="162" t="e">
        <f>AVERAGE(F35:F37)</f>
        <v>#DIV/0!</v>
      </c>
      <c r="G38" s="161" t="s">
        <v>20</v>
      </c>
      <c r="H38" s="335" t="e">
        <f>AVERAGE(I35:I37)</f>
        <v>#DIV/0!</v>
      </c>
      <c r="I38" s="336"/>
      <c r="J38" s="162" t="e">
        <f>AVERAGE(J35:J37)</f>
        <v>#DIV/0!</v>
      </c>
      <c r="K38" s="161" t="s">
        <v>20</v>
      </c>
      <c r="L38" s="335" t="e">
        <f>AVERAGE(M35:M37)</f>
        <v>#DIV/0!</v>
      </c>
      <c r="M38" s="336"/>
      <c r="N38" s="79"/>
      <c r="O38" s="79"/>
      <c r="P38" s="86"/>
      <c r="Q38" s="86"/>
      <c r="R38" s="86"/>
      <c r="S38" s="86"/>
      <c r="T38" s="86"/>
      <c r="U38" s="86"/>
    </row>
    <row r="39" spans="1:21" s="103" customFormat="1" ht="15" customHeight="1">
      <c r="A39" s="330">
        <v>600</v>
      </c>
      <c r="B39" s="33"/>
      <c r="C39" s="34"/>
      <c r="D39" s="203">
        <f>IF(B39="","",IF(Paramétres!$G$11="Diaphragmes",SQRT(C39)*(LOOKUP(B39,Paramétres!$A$30:$B$39))+(LOOKUP(B39,Paramétres!$D$30:$E$39)),(C39)*(LOOKUP(B39,Paramétres!$A$30:$B$39))+(LOOKUP(B39,Paramétres!$D$30:$E$39))))</f>
      </c>
      <c r="E39" s="80">
        <f>IF(B39="","",D39*$E$8)</f>
      </c>
      <c r="F39" s="33"/>
      <c r="G39" s="34"/>
      <c r="H39" s="203">
        <f>IF(F39="","",IF(Paramétres!$G$11="Diaphragmes",SQRT(G39)*(LOOKUP(F39,Paramétres!$A$30:$B$39))+(LOOKUP(F39,Paramétres!$D$30:$E$39)),(G39)*(LOOKUP(F39,Paramétres!$A$30:$B$39))+(LOOKUP(F39,Paramétres!$D$30:$E$39))))</f>
      </c>
      <c r="I39" s="82">
        <f>IF(F39="","",H39*$I$8)</f>
      </c>
      <c r="J39" s="33"/>
      <c r="K39" s="34"/>
      <c r="L39" s="203">
        <f>IF(J39="","",IF(Paramétres!$G$11="Diaphragmes",SQRT(K39)*(LOOKUP(J39,Paramétres!$A$30:$B$39))+(LOOKUP(J39,Paramétres!$D$30:$E$39)),(K39)*(LOOKUP(J39,Paramétres!$A$30:$B$39))+(LOOKUP(J39,Paramétres!$D$30:$E$39))))</f>
      </c>
      <c r="M39" s="80">
        <f>IF(J39="","",L39*$M$8)</f>
      </c>
      <c r="N39" s="79"/>
      <c r="O39" s="79"/>
      <c r="P39" s="86"/>
      <c r="Q39" s="86"/>
      <c r="R39" s="86"/>
      <c r="S39" s="86"/>
      <c r="T39" s="86"/>
      <c r="U39" s="86"/>
    </row>
    <row r="40" spans="1:21" s="103" customFormat="1" ht="15" customHeight="1">
      <c r="A40" s="331"/>
      <c r="B40" s="32"/>
      <c r="C40" s="24"/>
      <c r="D40" s="85">
        <f>IF(B40="","",IF(Paramétres!$G$11="Diaphragmes",SQRT(C40)*(LOOKUP(B40,Paramétres!$A$30:$B$39))+(LOOKUP(B40,Paramétres!$D$30:$E$39)),(C40)*(LOOKUP(B40,Paramétres!$A$30:$B$39))+(LOOKUP(B40,Paramétres!$D$30:$E$39))))</f>
      </c>
      <c r="E40" s="81">
        <f>IF(B40="","",D40*$E$8)</f>
      </c>
      <c r="F40" s="32"/>
      <c r="G40" s="24"/>
      <c r="H40" s="85">
        <f>IF(F40="","",IF(Paramétres!$G$11="Diaphragmes",SQRT(G40)*(LOOKUP(F40,Paramétres!$A$30:$B$39))+(LOOKUP(F40,Paramétres!$D$30:$E$39)),(G40)*(LOOKUP(F40,Paramétres!$A$30:$B$39))+(LOOKUP(F40,Paramétres!$D$30:$E$39))))</f>
      </c>
      <c r="I40" s="81">
        <f>IF(F40="","",H40*$I$8)</f>
      </c>
      <c r="J40" s="32"/>
      <c r="K40" s="24"/>
      <c r="L40" s="85">
        <f>IF(J40="","",IF(Paramétres!$G$11="Diaphragmes",SQRT(K40)*(LOOKUP(J40,Paramétres!$A$30:$B$39))+(LOOKUP(J40,Paramétres!$D$30:$E$39)),(K40)*(LOOKUP(J40,Paramétres!$A$30:$B$39))+(LOOKUP(J40,Paramétres!$D$30:$E$39))))</f>
      </c>
      <c r="M40" s="81">
        <f>IF(J40="","",L40*$M$8)</f>
      </c>
      <c r="N40" s="79"/>
      <c r="O40" s="79"/>
      <c r="P40" s="86"/>
      <c r="Q40" s="86"/>
      <c r="R40" s="86"/>
      <c r="S40" s="86"/>
      <c r="T40" s="86"/>
      <c r="U40" s="86"/>
    </row>
    <row r="41" spans="1:21" s="103" customFormat="1" ht="15" customHeight="1">
      <c r="A41" s="331"/>
      <c r="B41" s="32"/>
      <c r="C41" s="24"/>
      <c r="D41" s="191">
        <f>IF(B41="","",IF(Paramétres!$G$11="Diaphragmes",SQRT(C41)*(LOOKUP(B41,Paramétres!$A$30:$B$39))+(LOOKUP(B41,Paramétres!$D$30:$E$39)),(C41)*(LOOKUP(B41,Paramétres!$A$30:$B$39))+(LOOKUP(B41,Paramétres!$D$30:$E$39))))</f>
      </c>
      <c r="E41" s="81">
        <f>IF(B41="","",D41*$E$8)</f>
      </c>
      <c r="F41" s="32"/>
      <c r="G41" s="24"/>
      <c r="H41" s="191">
        <f>IF(F41="","",IF(Paramétres!$G$11="Diaphragmes",SQRT(G41)*(LOOKUP(F41,Paramétres!$A$30:$B$39))+(LOOKUP(F41,Paramétres!$D$30:$E$39)),(G41)*(LOOKUP(F41,Paramétres!$A$30:$B$39))+(LOOKUP(F41,Paramétres!$D$30:$E$39))))</f>
      </c>
      <c r="I41" s="83">
        <f>IF(F41="","",H41*$I$8)</f>
      </c>
      <c r="J41" s="32"/>
      <c r="K41" s="24"/>
      <c r="L41" s="191">
        <f>IF(J41="","",IF(Paramétres!$G$11="Diaphragmes",SQRT(K41)*(LOOKUP(J41,Paramétres!$A$30:$B$39))+(LOOKUP(J41,Paramétres!$D$30:$E$39)),(K41)*(LOOKUP(J41,Paramétres!$A$30:$B$39))+(LOOKUP(J41,Paramétres!$D$30:$E$39))))</f>
      </c>
      <c r="M41" s="81">
        <f>IF(J41="","",L41*$M$8)</f>
      </c>
      <c r="N41" s="79"/>
      <c r="O41" s="79"/>
      <c r="P41" s="86"/>
      <c r="Q41" s="86"/>
      <c r="R41" s="86"/>
      <c r="S41" s="86"/>
      <c r="T41" s="86"/>
      <c r="U41" s="86"/>
    </row>
    <row r="42" spans="1:21" s="103" customFormat="1" ht="15" customHeight="1" thickBot="1">
      <c r="A42" s="332"/>
      <c r="B42" s="162" t="e">
        <f>AVERAGE(B39:B41)</f>
        <v>#DIV/0!</v>
      </c>
      <c r="C42" s="161" t="s">
        <v>20</v>
      </c>
      <c r="D42" s="333" t="e">
        <f>AVERAGE(E39:E41)</f>
        <v>#DIV/0!</v>
      </c>
      <c r="E42" s="334"/>
      <c r="F42" s="162" t="e">
        <f>AVERAGE(F39:F41)</f>
        <v>#DIV/0!</v>
      </c>
      <c r="G42" s="161" t="s">
        <v>20</v>
      </c>
      <c r="H42" s="333" t="e">
        <f>AVERAGE(I39:I41)</f>
        <v>#DIV/0!</v>
      </c>
      <c r="I42" s="334"/>
      <c r="J42" s="162" t="e">
        <f>AVERAGE(J39:J41)</f>
        <v>#DIV/0!</v>
      </c>
      <c r="K42" s="161" t="s">
        <v>20</v>
      </c>
      <c r="L42" s="333" t="e">
        <f>AVERAGE(M39:M41)</f>
        <v>#DIV/0!</v>
      </c>
      <c r="M42" s="334"/>
      <c r="N42" s="79"/>
      <c r="O42" s="79"/>
      <c r="P42" s="86"/>
      <c r="Q42" s="86"/>
      <c r="R42" s="86"/>
      <c r="S42" s="86"/>
      <c r="T42" s="86"/>
      <c r="U42" s="86"/>
    </row>
    <row r="43" spans="1:21" s="103" customFormat="1" ht="15" customHeight="1">
      <c r="A43" s="106"/>
      <c r="B43" s="107"/>
      <c r="C43" s="107"/>
      <c r="D43" s="108"/>
      <c r="E43" s="108"/>
      <c r="F43" s="107"/>
      <c r="G43" s="107"/>
      <c r="H43" s="109"/>
      <c r="I43" s="110"/>
      <c r="J43" s="107"/>
      <c r="K43" s="107"/>
      <c r="L43" s="109"/>
      <c r="M43" s="110"/>
      <c r="N43" s="79"/>
      <c r="O43" s="79"/>
      <c r="P43" s="86"/>
      <c r="Q43" s="86"/>
      <c r="R43" s="86"/>
      <c r="S43" s="86"/>
      <c r="T43" s="86"/>
      <c r="U43" s="86"/>
    </row>
    <row r="44" spans="1:15" s="103" customFormat="1" ht="15" customHeight="1">
      <c r="A44" s="35"/>
      <c r="B44" s="35"/>
      <c r="C44" s="35"/>
      <c r="D44" s="36"/>
      <c r="E44" s="35"/>
      <c r="F44" s="35"/>
      <c r="G44" s="35"/>
      <c r="H44" s="111"/>
      <c r="I44" s="111"/>
      <c r="J44" s="35"/>
      <c r="K44" s="97"/>
      <c r="L44" s="97"/>
      <c r="M44" s="97"/>
      <c r="N44" s="97"/>
      <c r="O44" s="97"/>
    </row>
    <row r="45" spans="1:15" ht="15" customHeight="1">
      <c r="A45" s="35"/>
      <c r="B45" s="35"/>
      <c r="C45" s="35"/>
      <c r="D45" s="3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" customHeight="1">
      <c r="A46" s="35"/>
      <c r="B46" s="35"/>
      <c r="C46" s="35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" customHeight="1">
      <c r="A47" s="35"/>
      <c r="B47" s="35"/>
      <c r="C47" s="35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" customHeight="1">
      <c r="A48" s="35"/>
      <c r="B48" s="35"/>
      <c r="C48" s="35"/>
      <c r="D48" s="3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" customHeight="1">
      <c r="A49" s="35"/>
      <c r="B49" s="35"/>
      <c r="C49" s="35"/>
      <c r="D49" s="36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2" ht="15" customHeight="1">
      <c r="A50" s="112"/>
      <c r="B50" s="112"/>
      <c r="C50" s="112"/>
      <c r="D50" s="113"/>
      <c r="E50" s="112"/>
      <c r="F50" s="112"/>
      <c r="G50" s="112"/>
      <c r="H50" s="112"/>
      <c r="I50" s="112"/>
      <c r="J50" s="112"/>
      <c r="K50" s="112"/>
      <c r="L50" s="112"/>
    </row>
    <row r="51" spans="1:12" ht="15" customHeight="1">
      <c r="A51" s="112"/>
      <c r="B51" s="112"/>
      <c r="C51" s="112"/>
      <c r="D51" s="113"/>
      <c r="E51" s="112"/>
      <c r="F51" s="112"/>
      <c r="G51" s="112"/>
      <c r="H51" s="112"/>
      <c r="I51" s="112"/>
      <c r="J51" s="112"/>
      <c r="K51" s="112"/>
      <c r="L51" s="112"/>
    </row>
    <row r="52" spans="1:12" ht="15" customHeight="1">
      <c r="A52" s="112"/>
      <c r="B52" s="112"/>
      <c r="C52" s="112"/>
      <c r="D52" s="113"/>
      <c r="E52" s="112"/>
      <c r="F52" s="112"/>
      <c r="G52" s="112"/>
      <c r="H52" s="112"/>
      <c r="I52" s="112"/>
      <c r="J52" s="112"/>
      <c r="K52" s="112"/>
      <c r="L52" s="112"/>
    </row>
    <row r="53" spans="1:12" ht="15" customHeight="1">
      <c r="A53" s="112"/>
      <c r="B53" s="112"/>
      <c r="C53" s="112"/>
      <c r="D53" s="113"/>
      <c r="E53" s="112"/>
      <c r="F53" s="112"/>
      <c r="G53" s="112"/>
      <c r="H53" s="112"/>
      <c r="I53" s="112"/>
      <c r="J53" s="112"/>
      <c r="K53" s="112"/>
      <c r="L53" s="112"/>
    </row>
    <row r="54" spans="1:12" ht="15" customHeight="1">
      <c r="A54" s="112"/>
      <c r="B54" s="112"/>
      <c r="C54" s="112"/>
      <c r="D54" s="113"/>
      <c r="E54" s="112"/>
      <c r="F54" s="112"/>
      <c r="G54" s="112"/>
      <c r="H54" s="112"/>
      <c r="I54" s="112"/>
      <c r="J54" s="112"/>
      <c r="K54" s="112"/>
      <c r="L54" s="112"/>
    </row>
    <row r="55" spans="1:12" ht="15" customHeight="1">
      <c r="A55" s="112"/>
      <c r="B55" s="112"/>
      <c r="C55" s="112"/>
      <c r="D55" s="113"/>
      <c r="E55" s="112"/>
      <c r="F55" s="112"/>
      <c r="G55" s="112"/>
      <c r="H55" s="112"/>
      <c r="I55" s="112"/>
      <c r="J55" s="112"/>
      <c r="K55" s="112"/>
      <c r="L55" s="112"/>
    </row>
    <row r="56" spans="1:12" ht="15" customHeight="1">
      <c r="A56" s="112"/>
      <c r="B56" s="112"/>
      <c r="C56" s="112"/>
      <c r="D56" s="113"/>
      <c r="E56" s="112"/>
      <c r="F56" s="112"/>
      <c r="G56" s="112"/>
      <c r="H56" s="112"/>
      <c r="I56" s="112"/>
      <c r="J56" s="112"/>
      <c r="K56" s="112"/>
      <c r="L56" s="112"/>
    </row>
    <row r="57" spans="11:12" ht="12.75">
      <c r="K57" s="112"/>
      <c r="L57" s="112"/>
    </row>
    <row r="58" spans="11:12" ht="12.75">
      <c r="K58" s="112"/>
      <c r="L58" s="112"/>
    </row>
    <row r="59" spans="11:12" ht="12.75">
      <c r="K59" s="112"/>
      <c r="L59" s="112"/>
    </row>
    <row r="60" spans="11:12" ht="12.75">
      <c r="K60" s="112"/>
      <c r="L60" s="112"/>
    </row>
  </sheetData>
  <sheetProtection password="CAC9" sheet="1" objects="1" scenarios="1"/>
  <mergeCells count="51">
    <mergeCell ref="B1:G1"/>
    <mergeCell ref="H1:M1"/>
    <mergeCell ref="B2:C2"/>
    <mergeCell ref="D2:E2"/>
    <mergeCell ref="F2:G2"/>
    <mergeCell ref="H2:I2"/>
    <mergeCell ref="J2:M2"/>
    <mergeCell ref="B3:C3"/>
    <mergeCell ref="D3:E3"/>
    <mergeCell ref="H3:I3"/>
    <mergeCell ref="J3:J4"/>
    <mergeCell ref="B4:E4"/>
    <mergeCell ref="F4:I4"/>
    <mergeCell ref="B5:E5"/>
    <mergeCell ref="F5:I5"/>
    <mergeCell ref="J5:M5"/>
    <mergeCell ref="B8:D8"/>
    <mergeCell ref="F8:H8"/>
    <mergeCell ref="J8:L8"/>
    <mergeCell ref="A11:A14"/>
    <mergeCell ref="D14:E14"/>
    <mergeCell ref="H14:I14"/>
    <mergeCell ref="L14:M14"/>
    <mergeCell ref="A15:A18"/>
    <mergeCell ref="D18:E18"/>
    <mergeCell ref="H18:I18"/>
    <mergeCell ref="L18:M18"/>
    <mergeCell ref="A19:A22"/>
    <mergeCell ref="D22:E22"/>
    <mergeCell ref="H22:I22"/>
    <mergeCell ref="L22:M22"/>
    <mergeCell ref="A23:A26"/>
    <mergeCell ref="D26:E26"/>
    <mergeCell ref="H26:I26"/>
    <mergeCell ref="L26:M26"/>
    <mergeCell ref="A27:A30"/>
    <mergeCell ref="D30:E30"/>
    <mergeCell ref="H30:I30"/>
    <mergeCell ref="L30:M30"/>
    <mergeCell ref="A31:A34"/>
    <mergeCell ref="D34:E34"/>
    <mergeCell ref="H34:I34"/>
    <mergeCell ref="L34:M34"/>
    <mergeCell ref="A35:A38"/>
    <mergeCell ref="D38:E38"/>
    <mergeCell ref="H38:I38"/>
    <mergeCell ref="L38:M38"/>
    <mergeCell ref="A39:A42"/>
    <mergeCell ref="D42:E42"/>
    <mergeCell ref="H42:I42"/>
    <mergeCell ref="L42:M42"/>
  </mergeCells>
  <dataValidations count="6">
    <dataValidation type="decimal" showInputMessage="1" showErrorMessage="1" sqref="L4">
      <formula1>0.01</formula1>
      <formula2>5000</formula2>
    </dataValidation>
    <dataValidation type="whole" showInputMessage="1" showErrorMessage="1" error="Chiffre compris entre 1 et 10" sqref="K4">
      <formula1>1</formula1>
      <formula2>10</formula2>
    </dataValidation>
    <dataValidation type="whole" allowBlank="1" showInputMessage="1" showErrorMessage="1" sqref="B11:B13 B15:B17 B19:B21 B23:B25 B27:B29 B31:B33 B35:B37 B39:B41 F11:F13 F15:F17 F19:F21 F23:F25 F27:F29 F31:F33 F35:F37 F39:F41 J11:J13 J15:J17 J19:J21 J23:J25 J27:J29 J31:J33 J35:J37 J39:J41">
      <formula1>1</formula1>
      <formula2>10</formula2>
    </dataValidation>
    <dataValidation type="decimal" allowBlank="1" showInputMessage="1" showErrorMessage="1" error="Temperature entre 10 et 30 °c" sqref="D7 H7 L7">
      <formula1>10</formula1>
      <formula2>30</formula2>
    </dataValidation>
    <dataValidation type="decimal" allowBlank="1" showInputMessage="1" showErrorMessage="1" error="Mettre pression en kPa &#10;ou pression hors limites" sqref="D6 H6 L6">
      <formula1>80</formula1>
      <formula2>110</formula2>
    </dataValidation>
    <dataValidation type="date" operator="greaterThan" allowBlank="1" showInputMessage="1" showErrorMessage="1" sqref="H3:I3">
      <formula1>39814</formula1>
    </dataValidation>
  </dataValidations>
  <printOptions headings="1" horizontalCentered="1" verticalCentered="1"/>
  <pageMargins left="0.3937007874015748" right="0.3937007874015748" top="0.3937007874015748" bottom="0.3937007874015748" header="0.11811023622047245" footer="0.11811023622047245"/>
  <pageSetup blackAndWhite="1" fitToHeight="1" fitToWidth="1" horizontalDpi="600" verticalDpi="600" orientation="landscape" paperSize="9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92D050"/>
    <pageSetUpPr fitToPage="1"/>
  </sheetPr>
  <dimension ref="A1:AX48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9" sqref="C19"/>
    </sheetView>
  </sheetViews>
  <sheetFormatPr defaultColWidth="11.57421875" defaultRowHeight="12.75"/>
  <cols>
    <col min="1" max="2" width="13.8515625" style="22" customWidth="1"/>
    <col min="3" max="9" width="7.8515625" style="22" customWidth="1"/>
    <col min="10" max="12" width="7.8515625" style="30" customWidth="1"/>
    <col min="13" max="13" width="13.8515625" style="30" customWidth="1"/>
    <col min="14" max="14" width="7.8515625" style="30" customWidth="1"/>
    <col min="15" max="23" width="7.8515625" style="22" customWidth="1"/>
    <col min="24" max="24" width="13.8515625" style="22" customWidth="1"/>
    <col min="25" max="34" width="7.8515625" style="22" customWidth="1"/>
    <col min="35" max="45" width="10.7109375" style="22" customWidth="1"/>
    <col min="46" max="16384" width="11.57421875" style="22" customWidth="1"/>
  </cols>
  <sheetData>
    <row r="1" spans="1:35" ht="22.5" customHeight="1">
      <c r="A1" s="51"/>
      <c r="B1" s="51"/>
      <c r="C1" s="51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1"/>
      <c r="P1" s="21"/>
      <c r="Q1" s="21"/>
      <c r="R1" s="21"/>
      <c r="S1" s="21"/>
      <c r="T1" s="21"/>
      <c r="U1" s="45"/>
      <c r="V1" s="45"/>
      <c r="W1" s="54" t="s">
        <v>44</v>
      </c>
      <c r="X1" s="54"/>
      <c r="Y1" s="73" t="str">
        <f>Paramétres!$A$10</f>
        <v>Nom de la SOCIETE</v>
      </c>
      <c r="Z1" s="21"/>
      <c r="AA1" s="73"/>
      <c r="AB1" s="21"/>
      <c r="AC1" s="21"/>
      <c r="AD1" s="21"/>
      <c r="AE1" s="21"/>
      <c r="AF1" s="21"/>
      <c r="AG1" s="21"/>
      <c r="AH1" s="21"/>
      <c r="AI1" s="21"/>
    </row>
    <row r="2" spans="1:35" ht="22.5" customHeight="1">
      <c r="A2" s="51"/>
      <c r="B2" s="51"/>
      <c r="C2" s="51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5" t="s">
        <v>36</v>
      </c>
      <c r="P2" s="55"/>
      <c r="Q2" s="380" t="str">
        <f>Paramétres!$D$12</f>
        <v>Organisme d'étalonnage</v>
      </c>
      <c r="R2" s="380"/>
      <c r="S2" s="380"/>
      <c r="T2" s="206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49" ht="22.5" customHeight="1" thickBot="1">
      <c r="A3" s="50"/>
      <c r="B3" s="50"/>
      <c r="C3" s="50"/>
      <c r="D3" s="51"/>
      <c r="E3" s="51"/>
      <c r="F3" s="51"/>
      <c r="G3" s="51"/>
      <c r="H3" s="51"/>
      <c r="I3" s="51"/>
      <c r="J3" s="52"/>
      <c r="K3" s="52"/>
      <c r="L3" s="52"/>
      <c r="M3" s="52"/>
      <c r="N3" s="52"/>
      <c r="O3" s="56" t="s">
        <v>37</v>
      </c>
      <c r="P3" s="56"/>
      <c r="Q3" s="381" t="str">
        <f>Paramétres!$B$12</f>
        <v>xx/xx/xxxx</v>
      </c>
      <c r="R3" s="381"/>
      <c r="S3" s="382"/>
      <c r="T3" s="207"/>
      <c r="U3" s="28"/>
      <c r="V3" s="28"/>
      <c r="W3" s="28"/>
      <c r="X3" s="28"/>
      <c r="Y3" s="28"/>
      <c r="Z3" s="28"/>
      <c r="AA3" s="28"/>
      <c r="AB3" s="21"/>
      <c r="AC3" s="21"/>
      <c r="AD3" s="21"/>
      <c r="AE3" s="21"/>
      <c r="AF3" s="21"/>
      <c r="AG3" s="21"/>
      <c r="AH3" s="21"/>
      <c r="AI3" s="21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</row>
    <row r="4" spans="1:49" ht="39.75" customHeight="1" thickBot="1">
      <c r="A4" s="21"/>
      <c r="B4" s="367" t="s">
        <v>22</v>
      </c>
      <c r="C4" s="358"/>
      <c r="D4" s="358"/>
      <c r="E4" s="358"/>
      <c r="F4" s="358"/>
      <c r="G4" s="358"/>
      <c r="H4" s="358"/>
      <c r="I4" s="358"/>
      <c r="J4" s="358"/>
      <c r="K4" s="358"/>
      <c r="L4" s="359"/>
      <c r="M4" s="358" t="s">
        <v>33</v>
      </c>
      <c r="N4" s="358"/>
      <c r="O4" s="358"/>
      <c r="P4" s="358"/>
      <c r="Q4" s="358"/>
      <c r="R4" s="358"/>
      <c r="S4" s="358"/>
      <c r="T4" s="358"/>
      <c r="U4" s="358"/>
      <c r="V4" s="358"/>
      <c r="W4" s="359"/>
      <c r="X4" s="367" t="s">
        <v>34</v>
      </c>
      <c r="Y4" s="358"/>
      <c r="Z4" s="358"/>
      <c r="AA4" s="358"/>
      <c r="AB4" s="358"/>
      <c r="AC4" s="358"/>
      <c r="AD4" s="358"/>
      <c r="AE4" s="358"/>
      <c r="AF4" s="358"/>
      <c r="AG4" s="358"/>
      <c r="AH4" s="359"/>
      <c r="AI4" s="1"/>
      <c r="AJ4" s="163"/>
      <c r="AK4" s="163"/>
      <c r="AL4" s="163"/>
      <c r="AM4" s="163"/>
      <c r="AN4" s="163"/>
      <c r="AO4" s="163"/>
      <c r="AP4" s="163"/>
      <c r="AQ4" s="163"/>
      <c r="AR4" s="163"/>
      <c r="AS4" s="29"/>
      <c r="AT4" s="29"/>
      <c r="AU4" s="29"/>
      <c r="AV4" s="29"/>
      <c r="AW4" s="29"/>
    </row>
    <row r="5" spans="1:49" ht="21" customHeight="1" thickBot="1">
      <c r="A5" s="21"/>
      <c r="B5" s="243"/>
      <c r="C5" s="369" t="s">
        <v>138</v>
      </c>
      <c r="D5" s="369"/>
      <c r="E5" s="369"/>
      <c r="F5" s="369"/>
      <c r="G5" s="369"/>
      <c r="H5" s="369"/>
      <c r="I5" s="369"/>
      <c r="J5" s="369"/>
      <c r="K5" s="369"/>
      <c r="L5" s="369"/>
      <c r="M5" s="205"/>
      <c r="N5" s="370" t="s">
        <v>138</v>
      </c>
      <c r="O5" s="371"/>
      <c r="P5" s="371"/>
      <c r="Q5" s="371"/>
      <c r="R5" s="371"/>
      <c r="S5" s="371"/>
      <c r="T5" s="371"/>
      <c r="U5" s="371"/>
      <c r="V5" s="371"/>
      <c r="W5" s="372"/>
      <c r="X5" s="239"/>
      <c r="Y5" s="371" t="s">
        <v>138</v>
      </c>
      <c r="Z5" s="371"/>
      <c r="AA5" s="371"/>
      <c r="AB5" s="371"/>
      <c r="AC5" s="371"/>
      <c r="AD5" s="371"/>
      <c r="AE5" s="371"/>
      <c r="AF5" s="371"/>
      <c r="AG5" s="371"/>
      <c r="AH5" s="372"/>
      <c r="AI5" s="1"/>
      <c r="AJ5" s="163"/>
      <c r="AK5" s="163"/>
      <c r="AL5" s="163"/>
      <c r="AM5" s="163"/>
      <c r="AN5" s="163"/>
      <c r="AO5" s="163"/>
      <c r="AP5" s="163"/>
      <c r="AQ5" s="163"/>
      <c r="AR5" s="163"/>
      <c r="AS5" s="29"/>
      <c r="AT5" s="29"/>
      <c r="AU5" s="29"/>
      <c r="AV5" s="29"/>
      <c r="AW5" s="29"/>
    </row>
    <row r="6" spans="1:49" ht="21" customHeight="1" thickBot="1">
      <c r="A6" s="208" t="s">
        <v>35</v>
      </c>
      <c r="B6" s="272">
        <f>IF(Sauvegarde!B5="","",Sauvegarde!B5)</f>
      </c>
      <c r="C6" s="360">
        <f>IF(Sauvegarde!F5="","",Sauvegarde!F5)</f>
      </c>
      <c r="D6" s="361"/>
      <c r="E6" s="360">
        <f>IF(Sauvegarde!H5="","",Sauvegarde!H5)</f>
      </c>
      <c r="F6" s="361"/>
      <c r="G6" s="360">
        <f>IF(Sauvegarde!J5="","",Sauvegarde!J5)</f>
      </c>
      <c r="H6" s="361"/>
      <c r="I6" s="360">
        <f>IF(Sauvegarde!L5="","",Sauvegarde!L5)</f>
      </c>
      <c r="J6" s="361"/>
      <c r="K6" s="360">
        <f>IF(Sauvegarde!N5="","",Sauvegarde!N5)</f>
      </c>
      <c r="L6" s="361"/>
      <c r="M6" s="272">
        <f>IF(Sauvegarde!B5="","",Sauvegarde!B5)</f>
      </c>
      <c r="N6" s="360">
        <f>IF(Sauvegarde!F5="","",Sauvegarde!F5)</f>
      </c>
      <c r="O6" s="361"/>
      <c r="P6" s="360">
        <f>IF(Sauvegarde!H5="","",Sauvegarde!H5)</f>
      </c>
      <c r="Q6" s="361"/>
      <c r="R6" s="360">
        <f>IF(Sauvegarde!J5="","",Sauvegarde!J5)</f>
      </c>
      <c r="S6" s="361"/>
      <c r="T6" s="360">
        <f>IF(Sauvegarde!L5="","",Sauvegarde!L5)</f>
      </c>
      <c r="U6" s="361"/>
      <c r="V6" s="360">
        <f>IF(Sauvegarde!N5="","",Sauvegarde!N5)</f>
      </c>
      <c r="W6" s="361"/>
      <c r="X6" s="272">
        <f>IF(Sauvegarde!M5="","",Sauvegarde!M5)</f>
      </c>
      <c r="Y6" s="360">
        <f>IF(Sauvegarde!F5="","",Sauvegarde!F5)</f>
      </c>
      <c r="Z6" s="361"/>
      <c r="AA6" s="360">
        <f>IF(Sauvegarde!H5="","",Sauvegarde!H5)</f>
      </c>
      <c r="AB6" s="361"/>
      <c r="AC6" s="360">
        <f>IF(Sauvegarde!J5="","",Sauvegarde!J5)</f>
      </c>
      <c r="AD6" s="361"/>
      <c r="AE6" s="360">
        <f>IF(Sauvegarde!L5="","",Sauvegarde!L5)</f>
      </c>
      <c r="AF6" s="361"/>
      <c r="AG6" s="360">
        <f>IF(Sauvegarde!N5="","",Sauvegarde!N5)</f>
      </c>
      <c r="AH6" s="361"/>
      <c r="AI6" s="1"/>
      <c r="AJ6" s="163"/>
      <c r="AK6" s="163"/>
      <c r="AL6" s="163"/>
      <c r="AM6" s="163"/>
      <c r="AN6" s="163"/>
      <c r="AO6" s="163"/>
      <c r="AP6" s="163"/>
      <c r="AQ6" s="163"/>
      <c r="AR6" s="163"/>
      <c r="AS6" s="29"/>
      <c r="AT6" s="29"/>
      <c r="AU6" s="29"/>
      <c r="AV6" s="29"/>
      <c r="AW6" s="29"/>
    </row>
    <row r="7" spans="1:49" ht="30" customHeight="1" thickBot="1">
      <c r="A7" s="208"/>
      <c r="B7" s="244" t="s">
        <v>141</v>
      </c>
      <c r="C7" s="368" t="s">
        <v>25</v>
      </c>
      <c r="D7" s="365"/>
      <c r="E7" s="362" t="s">
        <v>24</v>
      </c>
      <c r="F7" s="366"/>
      <c r="G7" s="362" t="s">
        <v>26</v>
      </c>
      <c r="H7" s="366"/>
      <c r="I7" s="362" t="s">
        <v>27</v>
      </c>
      <c r="J7" s="366"/>
      <c r="K7" s="362" t="s">
        <v>28</v>
      </c>
      <c r="L7" s="363"/>
      <c r="M7" s="241" t="s">
        <v>141</v>
      </c>
      <c r="N7" s="364" t="s">
        <v>25</v>
      </c>
      <c r="O7" s="365"/>
      <c r="P7" s="362" t="s">
        <v>24</v>
      </c>
      <c r="Q7" s="366"/>
      <c r="R7" s="362" t="s">
        <v>26</v>
      </c>
      <c r="S7" s="366"/>
      <c r="T7" s="362" t="s">
        <v>27</v>
      </c>
      <c r="U7" s="366"/>
      <c r="V7" s="362" t="s">
        <v>28</v>
      </c>
      <c r="W7" s="383"/>
      <c r="X7" s="241" t="s">
        <v>141</v>
      </c>
      <c r="Y7" s="384" t="s">
        <v>25</v>
      </c>
      <c r="Z7" s="385"/>
      <c r="AA7" s="362" t="s">
        <v>24</v>
      </c>
      <c r="AB7" s="366"/>
      <c r="AC7" s="362" t="s">
        <v>26</v>
      </c>
      <c r="AD7" s="366"/>
      <c r="AE7" s="362" t="s">
        <v>27</v>
      </c>
      <c r="AF7" s="366"/>
      <c r="AG7" s="362" t="s">
        <v>28</v>
      </c>
      <c r="AH7" s="383"/>
      <c r="AI7" s="1"/>
      <c r="AJ7" s="163"/>
      <c r="AK7" s="163"/>
      <c r="AL7" s="163"/>
      <c r="AM7" s="163"/>
      <c r="AN7" s="163"/>
      <c r="AO7" s="163"/>
      <c r="AP7" s="163"/>
      <c r="AQ7" s="163"/>
      <c r="AR7" s="163"/>
      <c r="AS7" s="29"/>
      <c r="AT7" s="29"/>
      <c r="AU7" s="29"/>
      <c r="AV7" s="29"/>
      <c r="AW7" s="29"/>
    </row>
    <row r="8" spans="1:49" ht="30" customHeight="1" thickBot="1">
      <c r="A8" s="209" t="s">
        <v>18</v>
      </c>
      <c r="B8" s="226" t="s">
        <v>140</v>
      </c>
      <c r="C8" s="215" t="s">
        <v>140</v>
      </c>
      <c r="D8" s="227" t="s">
        <v>139</v>
      </c>
      <c r="E8" s="227" t="s">
        <v>140</v>
      </c>
      <c r="F8" s="227" t="s">
        <v>139</v>
      </c>
      <c r="G8" s="227" t="s">
        <v>140</v>
      </c>
      <c r="H8" s="227" t="s">
        <v>139</v>
      </c>
      <c r="I8" s="227" t="s">
        <v>140</v>
      </c>
      <c r="J8" s="227" t="s">
        <v>139</v>
      </c>
      <c r="K8" s="227" t="s">
        <v>140</v>
      </c>
      <c r="L8" s="214" t="s">
        <v>139</v>
      </c>
      <c r="M8" s="226" t="s">
        <v>140</v>
      </c>
      <c r="N8" s="215" t="s">
        <v>140</v>
      </c>
      <c r="O8" s="227" t="s">
        <v>139</v>
      </c>
      <c r="P8" s="227" t="s">
        <v>140</v>
      </c>
      <c r="Q8" s="227" t="s">
        <v>139</v>
      </c>
      <c r="R8" s="227" t="s">
        <v>140</v>
      </c>
      <c r="S8" s="227" t="s">
        <v>139</v>
      </c>
      <c r="T8" s="227" t="s">
        <v>140</v>
      </c>
      <c r="U8" s="227" t="s">
        <v>139</v>
      </c>
      <c r="V8" s="227" t="s">
        <v>140</v>
      </c>
      <c r="W8" s="228" t="s">
        <v>139</v>
      </c>
      <c r="X8" s="226" t="s">
        <v>140</v>
      </c>
      <c r="Y8" s="215" t="s">
        <v>140</v>
      </c>
      <c r="Z8" s="227" t="s">
        <v>139</v>
      </c>
      <c r="AA8" s="227" t="s">
        <v>140</v>
      </c>
      <c r="AB8" s="227" t="s">
        <v>139</v>
      </c>
      <c r="AC8" s="227" t="s">
        <v>140</v>
      </c>
      <c r="AD8" s="227" t="s">
        <v>139</v>
      </c>
      <c r="AE8" s="227" t="s">
        <v>140</v>
      </c>
      <c r="AF8" s="227" t="s">
        <v>139</v>
      </c>
      <c r="AG8" s="227" t="s">
        <v>140</v>
      </c>
      <c r="AH8" s="228" t="s">
        <v>139</v>
      </c>
      <c r="AI8" s="11"/>
      <c r="AJ8" s="163"/>
      <c r="AK8" s="163"/>
      <c r="AL8" s="163"/>
      <c r="AM8" s="163"/>
      <c r="AN8" s="163"/>
      <c r="AO8" s="163"/>
      <c r="AP8" s="163"/>
      <c r="AQ8" s="163"/>
      <c r="AR8" s="163"/>
      <c r="AS8" s="29"/>
      <c r="AT8" s="29"/>
      <c r="AU8" s="29"/>
      <c r="AV8" s="29"/>
      <c r="AW8" s="29"/>
    </row>
    <row r="9" spans="1:49" ht="26.25" customHeight="1" thickBot="1">
      <c r="A9" s="212"/>
      <c r="B9" s="202"/>
      <c r="C9" s="242"/>
      <c r="D9" s="373" t="s">
        <v>129</v>
      </c>
      <c r="E9" s="374"/>
      <c r="F9" s="374"/>
      <c r="G9" s="374"/>
      <c r="H9" s="374"/>
      <c r="I9" s="374"/>
      <c r="J9" s="374"/>
      <c r="K9" s="374"/>
      <c r="L9" s="374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6"/>
      <c r="AI9" s="1"/>
      <c r="AJ9" s="163"/>
      <c r="AK9" s="163"/>
      <c r="AL9" s="163"/>
      <c r="AM9" s="163"/>
      <c r="AN9" s="163"/>
      <c r="AO9" s="163"/>
      <c r="AP9" s="163"/>
      <c r="AQ9" s="163"/>
      <c r="AR9" s="163"/>
      <c r="AS9" s="29"/>
      <c r="AT9" s="29"/>
      <c r="AU9" s="29"/>
      <c r="AV9" s="29"/>
      <c r="AW9" s="29"/>
    </row>
    <row r="10" spans="1:49" ht="26.25" customHeight="1">
      <c r="A10" s="211">
        <v>50</v>
      </c>
      <c r="B10" s="261">
        <f>IF(Sauvegarde!C16="","",Sauvegarde!C16)</f>
      </c>
      <c r="C10" s="252">
        <f>IF(Sauvegarde!G16&gt;3,"",IF(Sauvegarde!Q16="","",Sauvegarde!Q16))</f>
      </c>
      <c r="D10" s="252">
        <f>IF(Sauvegarde!G16&lt;=3,"",IF(Sauvegarde!R16="","",Sauvegarde!R16))</f>
      </c>
      <c r="E10" s="252">
        <f>IF(Sauvegarde!I16&gt;3,"",IF(Sauvegarde!S16="","",Sauvegarde!S16))</f>
      </c>
      <c r="F10" s="252">
        <f>IF(Sauvegarde!I16&lt;=3,"",IF(Sauvegarde!T16="","",Sauvegarde!T16))</f>
      </c>
      <c r="G10" s="252">
        <f>IF(Sauvegarde!K16&gt;3,"",IF(Sauvegarde!U16="","",Sauvegarde!U16))</f>
      </c>
      <c r="H10" s="252">
        <f>IF(Sauvegarde!K16&lt;=3,"",IF(Sauvegarde!V16="","",Sauvegarde!V16))</f>
      </c>
      <c r="I10" s="252">
        <f>IF(Sauvegarde!M16&gt;3,"",IF(Sauvegarde!W16="","",Sauvegarde!W16))</f>
      </c>
      <c r="J10" s="252">
        <f>IF(Sauvegarde!M16&lt;=3,"",IF(Sauvegarde!X16="","",Sauvegarde!X16))</f>
      </c>
      <c r="K10" s="252">
        <f>IF(Sauvegarde!O16&gt;3,"",IF(Sauvegarde!Y16="","",Sauvegarde!Y16))</f>
      </c>
      <c r="L10" s="258">
        <f>IF(Sauvegarde!O16&lt;=3,"",IF(Sauvegarde!Z16="","",Sauvegarde!Z16))</f>
      </c>
      <c r="M10" s="262">
        <f>IF(Sauvegarde!C30="","",Sauvegarde!C30)</f>
      </c>
      <c r="N10" s="252">
        <f>IF(Sauvegarde!G30&gt;3,"",IF(Sauvegarde!Q30="","",Sauvegarde!Q30))</f>
      </c>
      <c r="O10" s="252">
        <f>IF(Sauvegarde!G30&lt;=3,"",IF(Sauvegarde!R30="","",Sauvegarde!R30))</f>
      </c>
      <c r="P10" s="252">
        <f>IF(Sauvegarde!I30&gt;3,"",IF(Sauvegarde!S30="","",Sauvegarde!S30))</f>
      </c>
      <c r="Q10" s="252">
        <f>IF(Sauvegarde!I30&lt;=3,"",IF(Sauvegarde!T30="","",Sauvegarde!T30))</f>
      </c>
      <c r="R10" s="252">
        <f>IF(Sauvegarde!K30&gt;3,"",IF(Sauvegarde!U30="","",Sauvegarde!U30))</f>
      </c>
      <c r="S10" s="252">
        <f>IF(Sauvegarde!K30&lt;=3,"",IF(Sauvegarde!V30="","",Sauvegarde!V30))</f>
      </c>
      <c r="T10" s="252">
        <f>IF(Sauvegarde!M30&gt;3,"",IF(Sauvegarde!W30="","",Sauvegarde!W30))</f>
      </c>
      <c r="U10" s="252">
        <f>IF(Sauvegarde!M30&lt;=3,"",IF(Sauvegarde!X30="","",Sauvegarde!X30))</f>
      </c>
      <c r="V10" s="252">
        <f>IF(Sauvegarde!O30&gt;3,"",IF(Sauvegarde!Y30="","",Sauvegarde!Y30))</f>
      </c>
      <c r="W10" s="258">
        <f>IF(Sauvegarde!O30&lt;=3,"",IF(Sauvegarde!Z30="","",Sauvegarde!Z30))</f>
      </c>
      <c r="X10" s="262">
        <f>IF(Sauvegarde!C44="","",Sauvegarde!C44)</f>
      </c>
      <c r="Y10" s="252">
        <f>IF(Sauvegarde!G44&gt;3,"",IF(Sauvegarde!Q44="","",Sauvegarde!Q44))</f>
      </c>
      <c r="Z10" s="252">
        <f>IF(Sauvegarde!G44&lt;=3,"",IF(Sauvegarde!R44="","",Sauvegarde!R44))</f>
      </c>
      <c r="AA10" s="252">
        <f>IF(Sauvegarde!I44&gt;3,"",IF(Sauvegarde!S44="","",Sauvegarde!S44))</f>
      </c>
      <c r="AB10" s="252">
        <f>IF(Sauvegarde!I44&lt;=3,"",IF(Sauvegarde!T44="","",Sauvegarde!T44))</f>
      </c>
      <c r="AC10" s="252">
        <f>IF(Sauvegarde!K44&gt;3,"",IF(Sauvegarde!U44="","",Sauvegarde!U44))</f>
      </c>
      <c r="AD10" s="252">
        <f>IF(Sauvegarde!K44&lt;=3,"",IF(Sauvegarde!V44="","",Sauvegarde!V44))</f>
      </c>
      <c r="AE10" s="252">
        <f>IF(Sauvegarde!M44&gt;3,"",IF(Sauvegarde!W44="","",Sauvegarde!W44))</f>
      </c>
      <c r="AF10" s="252">
        <f>IF(Sauvegarde!M44&lt;=3,"",IF(Sauvegarde!X44="","",Sauvegarde!X44))</f>
      </c>
      <c r="AG10" s="252">
        <f>IF(Sauvegarde!O44&gt;3,"",IF(Sauvegarde!Y44="","",Sauvegarde!Y44))</f>
      </c>
      <c r="AH10" s="252">
        <f>IF(Sauvegarde!O44&lt;=3,"",IF(Sauvegarde!Z44="","",Sauvegarde!Z44))</f>
      </c>
      <c r="AI10" s="1"/>
      <c r="AJ10" s="163"/>
      <c r="AK10" s="163"/>
      <c r="AL10" s="163"/>
      <c r="AM10" s="163"/>
      <c r="AN10" s="163"/>
      <c r="AO10" s="163"/>
      <c r="AP10" s="163"/>
      <c r="AQ10" s="163"/>
      <c r="AR10" s="163"/>
      <c r="AS10" s="29"/>
      <c r="AT10" s="29"/>
      <c r="AU10" s="29"/>
      <c r="AV10" s="29"/>
      <c r="AW10" s="29"/>
    </row>
    <row r="11" spans="1:50" ht="26.25" customHeight="1">
      <c r="A11" s="46">
        <v>100</v>
      </c>
      <c r="B11" s="264">
        <f>IF(Sauvegarde!C17="","",Sauvegarde!C17)</f>
      </c>
      <c r="C11" s="257">
        <f>IF(Sauvegarde!G17&gt;3,"",IF(Sauvegarde!Q17="","",Sauvegarde!Q17))</f>
      </c>
      <c r="D11" s="257">
        <f>IF(Sauvegarde!G17&lt;=3,"",IF(Sauvegarde!R17="","",Sauvegarde!R17))</f>
      </c>
      <c r="E11" s="257">
        <f>IF(Sauvegarde!I17&gt;3,"",IF(Sauvegarde!S17="","",Sauvegarde!S17))</f>
      </c>
      <c r="F11" s="257">
        <f>IF(Sauvegarde!I17&lt;=3,"",IF(Sauvegarde!T17="","",Sauvegarde!T17))</f>
      </c>
      <c r="G11" s="257">
        <f>IF(Sauvegarde!K17&gt;3,"",IF(Sauvegarde!U17="","",Sauvegarde!U17))</f>
      </c>
      <c r="H11" s="257">
        <f>IF(Sauvegarde!K17&lt;=3,"",IF(Sauvegarde!V17="","",Sauvegarde!V17))</f>
      </c>
      <c r="I11" s="257">
        <f>IF(Sauvegarde!M17&gt;3,"",IF(Sauvegarde!W17="","",Sauvegarde!W17))</f>
      </c>
      <c r="J11" s="257">
        <f>IF(Sauvegarde!M17&lt;=3,"",IF(Sauvegarde!X17="","",Sauvegarde!X17))</f>
      </c>
      <c r="K11" s="257">
        <f>IF(Sauvegarde!O17&gt;3,"",IF(Sauvegarde!Y17="","",Sauvegarde!Y17))</f>
      </c>
      <c r="L11" s="259">
        <f>IF(Sauvegarde!O17&lt;=3,"",IF(Sauvegarde!Z17="","",Sauvegarde!Z17))</f>
      </c>
      <c r="M11" s="263">
        <f>IF(Sauvegarde!C31="","",Sauvegarde!C31)</f>
      </c>
      <c r="N11" s="257">
        <f>IF(Sauvegarde!G31&gt;3,"",IF(Sauvegarde!Q31="","",Sauvegarde!Q31))</f>
      </c>
      <c r="O11" s="257">
        <f>IF(Sauvegarde!G31&lt;=3,"",IF(Sauvegarde!R31="","",Sauvegarde!R31))</f>
      </c>
      <c r="P11" s="257">
        <f>IF(Sauvegarde!I31&gt;3,"",IF(Sauvegarde!S31="","",Sauvegarde!S31))</f>
      </c>
      <c r="Q11" s="257">
        <f>IF(Sauvegarde!I31&lt;=3,"",IF(Sauvegarde!T31="","",Sauvegarde!T31))</f>
      </c>
      <c r="R11" s="257">
        <f>IF(Sauvegarde!K31&gt;3,"",IF(Sauvegarde!U31="","",Sauvegarde!U31))</f>
      </c>
      <c r="S11" s="257">
        <f>IF(Sauvegarde!K31&lt;=3,"",IF(Sauvegarde!V31="","",Sauvegarde!V31))</f>
      </c>
      <c r="T11" s="257">
        <f>IF(Sauvegarde!M31&gt;3,"",IF(Sauvegarde!W31="","",Sauvegarde!W31))</f>
      </c>
      <c r="U11" s="257">
        <f>IF(Sauvegarde!M31&lt;=3,"",IF(Sauvegarde!X31="","",Sauvegarde!X31))</f>
      </c>
      <c r="V11" s="257">
        <f>IF(Sauvegarde!O31&gt;3,"",IF(Sauvegarde!Y31="","",Sauvegarde!Y31))</f>
      </c>
      <c r="W11" s="259">
        <f>IF(Sauvegarde!O31&lt;=3,"",IF(Sauvegarde!Z31="","",Sauvegarde!Z31))</f>
      </c>
      <c r="X11" s="263">
        <f>IF(Sauvegarde!C45="","",Sauvegarde!C45)</f>
      </c>
      <c r="Y11" s="257">
        <f>IF(Sauvegarde!G45&gt;3,"",IF(Sauvegarde!Q45="","",Sauvegarde!Q45))</f>
      </c>
      <c r="Z11" s="257">
        <f>IF(Sauvegarde!G45&lt;=3,"",IF(Sauvegarde!R45="","",Sauvegarde!R45))</f>
      </c>
      <c r="AA11" s="257">
        <f>IF(Sauvegarde!I45&gt;3,"",IF(Sauvegarde!S45="","",Sauvegarde!S45))</f>
      </c>
      <c r="AB11" s="257">
        <f>IF(Sauvegarde!I45&lt;=3,"",IF(Sauvegarde!T45="","",Sauvegarde!T45))</f>
      </c>
      <c r="AC11" s="257">
        <f>IF(Sauvegarde!K45&gt;3,"",IF(Sauvegarde!U45="","",Sauvegarde!U45))</f>
      </c>
      <c r="AD11" s="257">
        <f>IF(Sauvegarde!K45&lt;=3,"",IF(Sauvegarde!V45="","",Sauvegarde!V45))</f>
      </c>
      <c r="AE11" s="257">
        <f>IF(Sauvegarde!M45&gt;3,"",IF(Sauvegarde!W45="","",Sauvegarde!W45))</f>
      </c>
      <c r="AF11" s="257">
        <f>IF(Sauvegarde!M45&lt;=3,"",IF(Sauvegarde!X45="","",Sauvegarde!X45))</f>
      </c>
      <c r="AG11" s="257">
        <f>IF(Sauvegarde!O45&gt;3,"",IF(Sauvegarde!Y45="","",Sauvegarde!Y45))</f>
      </c>
      <c r="AH11" s="257">
        <f>IF(Sauvegarde!O45&lt;=3,"",IF(Sauvegarde!Z45="","",Sauvegarde!Z45))</f>
      </c>
      <c r="AI11" s="1"/>
      <c r="AJ11" s="163"/>
      <c r="AK11" s="163"/>
      <c r="AL11" s="163"/>
      <c r="AM11" s="163"/>
      <c r="AN11" s="163"/>
      <c r="AO11" s="163"/>
      <c r="AP11" s="163"/>
      <c r="AQ11" s="163"/>
      <c r="AR11" s="163"/>
      <c r="AS11" s="29"/>
      <c r="AT11" s="29"/>
      <c r="AU11" s="29"/>
      <c r="AV11" s="29"/>
      <c r="AW11" s="29"/>
      <c r="AX11"/>
    </row>
    <row r="12" spans="1:50" s="25" customFormat="1" ht="26.25" customHeight="1">
      <c r="A12" s="46">
        <v>150</v>
      </c>
      <c r="B12" s="264">
        <f>IF(Sauvegarde!C18="","",Sauvegarde!C18)</f>
      </c>
      <c r="C12" s="257">
        <f>IF(Sauvegarde!G18&gt;3,"",IF(Sauvegarde!Q18="","",Sauvegarde!Q18))</f>
      </c>
      <c r="D12" s="257">
        <f>IF(Sauvegarde!G18&lt;=3,"",IF(Sauvegarde!R18="","",Sauvegarde!R18))</f>
      </c>
      <c r="E12" s="257">
        <f>IF(Sauvegarde!I18&gt;3,"",IF(Sauvegarde!S18="","",Sauvegarde!S18))</f>
      </c>
      <c r="F12" s="257">
        <f>IF(Sauvegarde!I18&lt;=3,"",IF(Sauvegarde!T18="","",Sauvegarde!T18))</f>
      </c>
      <c r="G12" s="257">
        <f>IF(Sauvegarde!K18&gt;3,"",IF(Sauvegarde!U18="","",Sauvegarde!U18))</f>
      </c>
      <c r="H12" s="257">
        <f>IF(Sauvegarde!K18&lt;=3,"",IF(Sauvegarde!V18="","",Sauvegarde!V18))</f>
      </c>
      <c r="I12" s="257">
        <f>IF(Sauvegarde!M18&gt;3,"",IF(Sauvegarde!W18="","",Sauvegarde!W18))</f>
      </c>
      <c r="J12" s="257">
        <f>IF(Sauvegarde!M18&lt;=3,"",IF(Sauvegarde!X18="","",Sauvegarde!X18))</f>
      </c>
      <c r="K12" s="257">
        <f>IF(Sauvegarde!O18&gt;3,"",IF(Sauvegarde!Y18="","",Sauvegarde!Y18))</f>
      </c>
      <c r="L12" s="259">
        <f>IF(Sauvegarde!O18&lt;=3,"",IF(Sauvegarde!Z18="","",Sauvegarde!Z18))</f>
      </c>
      <c r="M12" s="263">
        <f>IF(Sauvegarde!C32="","",Sauvegarde!C32)</f>
      </c>
      <c r="N12" s="257">
        <f>IF(Sauvegarde!G32&gt;3,"",IF(Sauvegarde!Q32="","",Sauvegarde!Q32))</f>
      </c>
      <c r="O12" s="257">
        <f>IF(Sauvegarde!G32&lt;=3,"",IF(Sauvegarde!R32="","",Sauvegarde!R32))</f>
      </c>
      <c r="P12" s="257">
        <f>IF(Sauvegarde!I32&gt;3,"",IF(Sauvegarde!S32="","",Sauvegarde!S32))</f>
      </c>
      <c r="Q12" s="257">
        <f>IF(Sauvegarde!I32&lt;=3,"",IF(Sauvegarde!T32="","",Sauvegarde!T32))</f>
      </c>
      <c r="R12" s="257">
        <f>IF(Sauvegarde!K32&gt;3,"",IF(Sauvegarde!U32="","",Sauvegarde!U32))</f>
      </c>
      <c r="S12" s="257">
        <f>IF(Sauvegarde!K32&lt;=3,"",IF(Sauvegarde!V32="","",Sauvegarde!V32))</f>
      </c>
      <c r="T12" s="257">
        <f>IF(Sauvegarde!M32&gt;3,"",IF(Sauvegarde!W32="","",Sauvegarde!W32))</f>
      </c>
      <c r="U12" s="257">
        <f>IF(Sauvegarde!M32&lt;=3,"",IF(Sauvegarde!X32="","",Sauvegarde!X32))</f>
      </c>
      <c r="V12" s="257">
        <f>IF(Sauvegarde!O32&gt;3,"",IF(Sauvegarde!Y32="","",Sauvegarde!Y32))</f>
      </c>
      <c r="W12" s="259">
        <f>IF(Sauvegarde!O32&lt;=3,"",IF(Sauvegarde!Z32="","",Sauvegarde!Z32))</f>
      </c>
      <c r="X12" s="263">
        <f>IF(Sauvegarde!C46="","",Sauvegarde!C46)</f>
      </c>
      <c r="Y12" s="257">
        <f>IF(Sauvegarde!G46&gt;3,"",IF(Sauvegarde!Q46="","",Sauvegarde!Q46))</f>
      </c>
      <c r="Z12" s="257">
        <f>IF(Sauvegarde!G46&lt;=3,"",IF(Sauvegarde!R46="","",Sauvegarde!R46))</f>
      </c>
      <c r="AA12" s="257">
        <f>IF(Sauvegarde!I46&gt;3,"",IF(Sauvegarde!S46="","",Sauvegarde!S46))</f>
      </c>
      <c r="AB12" s="257">
        <f>IF(Sauvegarde!I46&lt;=3,"",IF(Sauvegarde!T46="","",Sauvegarde!T46))</f>
      </c>
      <c r="AC12" s="257">
        <f>IF(Sauvegarde!K46&gt;3,"",IF(Sauvegarde!U46="","",Sauvegarde!U46))</f>
      </c>
      <c r="AD12" s="257">
        <f>IF(Sauvegarde!K46&lt;=3,"",IF(Sauvegarde!V46="","",Sauvegarde!V46))</f>
      </c>
      <c r="AE12" s="257">
        <f>IF(Sauvegarde!M46&gt;3,"",IF(Sauvegarde!W46="","",Sauvegarde!W46))</f>
      </c>
      <c r="AF12" s="257">
        <f>IF(Sauvegarde!M46&lt;=3,"",IF(Sauvegarde!X46="","",Sauvegarde!X46))</f>
      </c>
      <c r="AG12" s="257">
        <f>IF(Sauvegarde!O46&gt;3,"",IF(Sauvegarde!Y46="","",Sauvegarde!Y46))</f>
      </c>
      <c r="AH12" s="257">
        <f>IF(Sauvegarde!O46&lt;=3,"",IF(Sauvegarde!Z46="","",Sauvegarde!Z46))</f>
      </c>
      <c r="AI12" s="1"/>
      <c r="AJ12" s="163"/>
      <c r="AK12" s="163"/>
      <c r="AL12" s="163"/>
      <c r="AM12" s="163"/>
      <c r="AN12" s="163"/>
      <c r="AO12" s="163"/>
      <c r="AP12" s="163"/>
      <c r="AQ12" s="163"/>
      <c r="AR12" s="163"/>
      <c r="AS12" s="164"/>
      <c r="AT12" s="164"/>
      <c r="AU12" s="164"/>
      <c r="AV12" s="164"/>
      <c r="AW12" s="164"/>
      <c r="AX12"/>
    </row>
    <row r="13" spans="1:50" s="25" customFormat="1" ht="26.25" customHeight="1">
      <c r="A13" s="46">
        <v>200</v>
      </c>
      <c r="B13" s="264">
        <f>IF(Sauvegarde!C19="","",Sauvegarde!C19)</f>
      </c>
      <c r="C13" s="257">
        <f>IF(Sauvegarde!G19&gt;3,"",IF(Sauvegarde!Q19="","",Sauvegarde!Q19))</f>
      </c>
      <c r="D13" s="257">
        <f>IF(Sauvegarde!G19&lt;=3,"",IF(Sauvegarde!R19="","",Sauvegarde!R19))</f>
      </c>
      <c r="E13" s="257">
        <f>IF(Sauvegarde!I19&gt;3,"",IF(Sauvegarde!S19="","",Sauvegarde!S19))</f>
      </c>
      <c r="F13" s="257">
        <f>IF(Sauvegarde!I19&lt;=3,"",IF(Sauvegarde!T19="","",Sauvegarde!T19))</f>
      </c>
      <c r="G13" s="257">
        <f>IF(Sauvegarde!K19&gt;3,"",IF(Sauvegarde!U19="","",Sauvegarde!U19))</f>
      </c>
      <c r="H13" s="257">
        <f>IF(Sauvegarde!K19&lt;=3,"",IF(Sauvegarde!V19="","",Sauvegarde!V19))</f>
      </c>
      <c r="I13" s="257">
        <f>IF(Sauvegarde!M19&gt;3,"",IF(Sauvegarde!W19="","",Sauvegarde!W19))</f>
      </c>
      <c r="J13" s="257">
        <f>IF(Sauvegarde!M19&lt;=3,"",IF(Sauvegarde!X19="","",Sauvegarde!X19))</f>
      </c>
      <c r="K13" s="257">
        <f>IF(Sauvegarde!O19&gt;3,"",IF(Sauvegarde!Y19="","",Sauvegarde!Y19))</f>
      </c>
      <c r="L13" s="259">
        <f>IF(Sauvegarde!O19&lt;=3,"",IF(Sauvegarde!Z19="","",Sauvegarde!Z19))</f>
      </c>
      <c r="M13" s="263">
        <f>IF(Sauvegarde!C33="","",Sauvegarde!C33)</f>
      </c>
      <c r="N13" s="257">
        <f>IF(Sauvegarde!G33&gt;3,"",IF(Sauvegarde!Q33="","",Sauvegarde!Q33))</f>
      </c>
      <c r="O13" s="257">
        <f>IF(Sauvegarde!G33&lt;=3,"",IF(Sauvegarde!R33="","",Sauvegarde!R33))</f>
      </c>
      <c r="P13" s="257">
        <f>IF(Sauvegarde!I33&gt;3,"",IF(Sauvegarde!S33="","",Sauvegarde!S33))</f>
      </c>
      <c r="Q13" s="257">
        <f>IF(Sauvegarde!I33&lt;=3,"",IF(Sauvegarde!T33="","",Sauvegarde!T33))</f>
      </c>
      <c r="R13" s="257">
        <f>IF(Sauvegarde!K33&gt;3,"",IF(Sauvegarde!U33="","",Sauvegarde!U33))</f>
      </c>
      <c r="S13" s="257">
        <f>IF(Sauvegarde!K33&lt;=3,"",IF(Sauvegarde!V33="","",Sauvegarde!V33))</f>
      </c>
      <c r="T13" s="257">
        <f>IF(Sauvegarde!M33&gt;3,"",IF(Sauvegarde!W33="","",Sauvegarde!W33))</f>
      </c>
      <c r="U13" s="257">
        <f>IF(Sauvegarde!M33&lt;=3,"",IF(Sauvegarde!X33="","",Sauvegarde!X33))</f>
      </c>
      <c r="V13" s="257">
        <f>IF(Sauvegarde!O33&gt;3,"",IF(Sauvegarde!Y33="","",Sauvegarde!Y33))</f>
      </c>
      <c r="W13" s="259">
        <f>IF(Sauvegarde!O33&lt;=3,"",IF(Sauvegarde!Z33="","",Sauvegarde!Z33))</f>
      </c>
      <c r="X13" s="263">
        <f>IF(Sauvegarde!C47="","",Sauvegarde!C47)</f>
      </c>
      <c r="Y13" s="257">
        <f>IF(Sauvegarde!G47&gt;3,"",IF(Sauvegarde!Q47="","",Sauvegarde!Q47))</f>
      </c>
      <c r="Z13" s="257">
        <f>IF(Sauvegarde!G47&lt;=3,"",IF(Sauvegarde!R47="","",Sauvegarde!R47))</f>
      </c>
      <c r="AA13" s="257">
        <f>IF(Sauvegarde!I47&gt;3,"",IF(Sauvegarde!S47="","",Sauvegarde!S47))</f>
      </c>
      <c r="AB13" s="257">
        <f>IF(Sauvegarde!I47&lt;=3,"",IF(Sauvegarde!T47="","",Sauvegarde!T47))</f>
      </c>
      <c r="AC13" s="257">
        <f>IF(Sauvegarde!K47&gt;3,"",IF(Sauvegarde!U47="","",Sauvegarde!U47))</f>
      </c>
      <c r="AD13" s="257">
        <f>IF(Sauvegarde!K47&lt;=3,"",IF(Sauvegarde!V47="","",Sauvegarde!V47))</f>
      </c>
      <c r="AE13" s="257">
        <f>IF(Sauvegarde!M47&gt;3,"",IF(Sauvegarde!W47="","",Sauvegarde!W47))</f>
      </c>
      <c r="AF13" s="257">
        <f>IF(Sauvegarde!M47&lt;=3,"",IF(Sauvegarde!X47="","",Sauvegarde!X47))</f>
      </c>
      <c r="AG13" s="257">
        <f>IF(Sauvegarde!O47&gt;3,"",IF(Sauvegarde!Y47="","",Sauvegarde!Y47))</f>
      </c>
      <c r="AH13" s="257">
        <f>IF(Sauvegarde!O47&lt;=3,"",IF(Sauvegarde!Z47="","",Sauvegarde!Z47))</f>
      </c>
      <c r="AI13" s="1"/>
      <c r="AJ13" s="163"/>
      <c r="AK13" s="163"/>
      <c r="AL13" s="163"/>
      <c r="AM13" s="163"/>
      <c r="AN13" s="163"/>
      <c r="AO13" s="163"/>
      <c r="AP13" s="163"/>
      <c r="AQ13" s="163"/>
      <c r="AR13" s="163"/>
      <c r="AS13" s="164"/>
      <c r="AT13" s="164"/>
      <c r="AU13" s="164"/>
      <c r="AV13" s="164"/>
      <c r="AW13" s="164"/>
      <c r="AX13"/>
    </row>
    <row r="14" spans="1:50" s="26" customFormat="1" ht="26.25" customHeight="1">
      <c r="A14" s="46">
        <v>250</v>
      </c>
      <c r="B14" s="264">
        <f>IF(Sauvegarde!C20="","",Sauvegarde!C20)</f>
      </c>
      <c r="C14" s="257">
        <f>IF(Sauvegarde!G20&gt;3,"",IF(Sauvegarde!Q20="","",Sauvegarde!Q20))</f>
      </c>
      <c r="D14" s="257">
        <f>IF(Sauvegarde!G20&lt;=3,"",IF(Sauvegarde!R20="","",Sauvegarde!R20))</f>
      </c>
      <c r="E14" s="257">
        <f>IF(Sauvegarde!I20&gt;3,"",IF(Sauvegarde!S20="","",Sauvegarde!S20))</f>
      </c>
      <c r="F14" s="257">
        <f>IF(Sauvegarde!I20&lt;=3,"",IF(Sauvegarde!T20="","",Sauvegarde!T20))</f>
      </c>
      <c r="G14" s="257">
        <f>IF(Sauvegarde!K20&gt;3,"",IF(Sauvegarde!U20="","",Sauvegarde!U20))</f>
      </c>
      <c r="H14" s="257">
        <f>IF(Sauvegarde!K20&lt;=3,"",IF(Sauvegarde!V20="","",Sauvegarde!V20))</f>
      </c>
      <c r="I14" s="257">
        <f>IF(Sauvegarde!M20&gt;3,"",IF(Sauvegarde!W20="","",Sauvegarde!W20))</f>
      </c>
      <c r="J14" s="257">
        <f>IF(Sauvegarde!M20&lt;=3,"",IF(Sauvegarde!X20="","",Sauvegarde!X20))</f>
      </c>
      <c r="K14" s="257">
        <f>IF(Sauvegarde!O20&gt;3,"",IF(Sauvegarde!Y20="","",Sauvegarde!Y20))</f>
      </c>
      <c r="L14" s="259">
        <f>IF(Sauvegarde!O20&lt;=3,"",IF(Sauvegarde!Z20="","",Sauvegarde!Z20))</f>
      </c>
      <c r="M14" s="263">
        <f>IF(Sauvegarde!C34="","",Sauvegarde!C34)</f>
      </c>
      <c r="N14" s="257">
        <f>IF(Sauvegarde!G34&gt;3,"",IF(Sauvegarde!Q34="","",Sauvegarde!Q34))</f>
      </c>
      <c r="O14" s="257">
        <f>IF(Sauvegarde!G34&lt;=3,"",IF(Sauvegarde!R34="","",Sauvegarde!R34))</f>
      </c>
      <c r="P14" s="257">
        <f>IF(Sauvegarde!I34&gt;3,"",IF(Sauvegarde!S34="","",Sauvegarde!S34))</f>
      </c>
      <c r="Q14" s="257">
        <f>IF(Sauvegarde!I34&lt;=3,"",IF(Sauvegarde!T34="","",Sauvegarde!T34))</f>
      </c>
      <c r="R14" s="257">
        <f>IF(Sauvegarde!K34&gt;3,"",IF(Sauvegarde!U34="","",Sauvegarde!U34))</f>
      </c>
      <c r="S14" s="257">
        <f>IF(Sauvegarde!K34&lt;=3,"",IF(Sauvegarde!V34="","",Sauvegarde!V34))</f>
      </c>
      <c r="T14" s="257">
        <f>IF(Sauvegarde!M34&gt;3,"",IF(Sauvegarde!W34="","",Sauvegarde!W34))</f>
      </c>
      <c r="U14" s="257">
        <f>IF(Sauvegarde!M34&lt;=3,"",IF(Sauvegarde!X34="","",Sauvegarde!X34))</f>
      </c>
      <c r="V14" s="257">
        <f>IF(Sauvegarde!O34&gt;3,"",IF(Sauvegarde!Y34="","",Sauvegarde!Y34))</f>
      </c>
      <c r="W14" s="259">
        <f>IF(Sauvegarde!O34&lt;=3,"",IF(Sauvegarde!Z34="","",Sauvegarde!Z34))</f>
      </c>
      <c r="X14" s="263">
        <f>IF(Sauvegarde!C48="","",Sauvegarde!C48)</f>
      </c>
      <c r="Y14" s="257">
        <f>IF(Sauvegarde!G48&gt;3,"",IF(Sauvegarde!Q48="","",Sauvegarde!Q48))</f>
      </c>
      <c r="Z14" s="257">
        <f>IF(Sauvegarde!G48&lt;=3,"",IF(Sauvegarde!R48="","",Sauvegarde!R48))</f>
      </c>
      <c r="AA14" s="257">
        <f>IF(Sauvegarde!I48&gt;3,"",IF(Sauvegarde!S48="","",Sauvegarde!S48))</f>
      </c>
      <c r="AB14" s="257">
        <f>IF(Sauvegarde!I48&lt;=3,"",IF(Sauvegarde!T48="","",Sauvegarde!T48))</f>
      </c>
      <c r="AC14" s="257">
        <f>IF(Sauvegarde!K48&gt;3,"",IF(Sauvegarde!U48="","",Sauvegarde!U48))</f>
      </c>
      <c r="AD14" s="257">
        <f>IF(Sauvegarde!K48&lt;=3,"",IF(Sauvegarde!V48="","",Sauvegarde!V48))</f>
      </c>
      <c r="AE14" s="257">
        <f>IF(Sauvegarde!M48&gt;3,"",IF(Sauvegarde!W48="","",Sauvegarde!W48))</f>
      </c>
      <c r="AF14" s="257">
        <f>IF(Sauvegarde!M48&lt;=3,"",IF(Sauvegarde!X48="","",Sauvegarde!X48))</f>
      </c>
      <c r="AG14" s="257">
        <f>IF(Sauvegarde!O48&gt;3,"",IF(Sauvegarde!Y48="","",Sauvegarde!Y48))</f>
      </c>
      <c r="AH14" s="257">
        <f>IF(Sauvegarde!O48&lt;=3,"",IF(Sauvegarde!Z48="","",Sauvegarde!Z48))</f>
      </c>
      <c r="AI14" s="1"/>
      <c r="AJ14" s="163"/>
      <c r="AK14" s="163"/>
      <c r="AL14" s="163"/>
      <c r="AM14" s="163"/>
      <c r="AN14" s="163"/>
      <c r="AO14" s="163"/>
      <c r="AP14" s="163"/>
      <c r="AQ14" s="163"/>
      <c r="AR14" s="163"/>
      <c r="AS14" s="165"/>
      <c r="AT14" s="165"/>
      <c r="AU14" s="165"/>
      <c r="AV14" s="165"/>
      <c r="AW14" s="165"/>
      <c r="AX14"/>
    </row>
    <row r="15" spans="1:49" s="26" customFormat="1" ht="26.25" customHeight="1">
      <c r="A15" s="46">
        <v>300</v>
      </c>
      <c r="B15" s="264">
        <f>IF(Sauvegarde!C21="","",Sauvegarde!C21)</f>
      </c>
      <c r="C15" s="257">
        <f>IF(Sauvegarde!G21&gt;3,"",IF(Sauvegarde!Q21="","",Sauvegarde!Q21))</f>
      </c>
      <c r="D15" s="257">
        <f>IF(Sauvegarde!G21&lt;=3,"",IF(Sauvegarde!R21="","",Sauvegarde!R21))</f>
      </c>
      <c r="E15" s="257">
        <f>IF(Sauvegarde!I21&gt;3,"",IF(Sauvegarde!S21="","",Sauvegarde!S21))</f>
      </c>
      <c r="F15" s="257">
        <f>IF(Sauvegarde!I21&lt;=3,"",IF(Sauvegarde!T21="","",Sauvegarde!T21))</f>
      </c>
      <c r="G15" s="257">
        <f>IF(Sauvegarde!K21&gt;3,"",IF(Sauvegarde!U21="","",Sauvegarde!U21))</f>
      </c>
      <c r="H15" s="257">
        <f>IF(Sauvegarde!K21&lt;=3,"",IF(Sauvegarde!V21="","",Sauvegarde!V21))</f>
      </c>
      <c r="I15" s="257">
        <f>IF(Sauvegarde!M21&gt;3,"",IF(Sauvegarde!W21="","",Sauvegarde!W21))</f>
      </c>
      <c r="J15" s="257">
        <f>IF(Sauvegarde!M21&lt;=3,"",IF(Sauvegarde!X21="","",Sauvegarde!X21))</f>
      </c>
      <c r="K15" s="257">
        <f>IF(Sauvegarde!O21&gt;3,"",IF(Sauvegarde!Y21="","",Sauvegarde!Y21))</f>
      </c>
      <c r="L15" s="259">
        <f>IF(Sauvegarde!O21&lt;=3,"",IF(Sauvegarde!Z21="","",Sauvegarde!Z21))</f>
      </c>
      <c r="M15" s="263">
        <f>IF(Sauvegarde!C35="","",Sauvegarde!C35)</f>
      </c>
      <c r="N15" s="257">
        <f>IF(Sauvegarde!G35&gt;3,"",IF(Sauvegarde!Q35="","",Sauvegarde!Q35))</f>
      </c>
      <c r="O15" s="257">
        <f>IF(Sauvegarde!G35&lt;=3,"",IF(Sauvegarde!R35="","",Sauvegarde!R35))</f>
      </c>
      <c r="P15" s="257">
        <f>IF(Sauvegarde!I35&gt;3,"",IF(Sauvegarde!S35="","",Sauvegarde!S35))</f>
      </c>
      <c r="Q15" s="257">
        <f>IF(Sauvegarde!I35&lt;=3,"",IF(Sauvegarde!T35="","",Sauvegarde!T35))</f>
      </c>
      <c r="R15" s="257">
        <f>IF(Sauvegarde!K35&gt;3,"",IF(Sauvegarde!U35="","",Sauvegarde!U35))</f>
      </c>
      <c r="S15" s="257">
        <f>IF(Sauvegarde!K35&lt;=3,"",IF(Sauvegarde!V35="","",Sauvegarde!V35))</f>
      </c>
      <c r="T15" s="257">
        <f>IF(Sauvegarde!M35&gt;3,"",IF(Sauvegarde!W35="","",Sauvegarde!W35))</f>
      </c>
      <c r="U15" s="257">
        <f>IF(Sauvegarde!M35&lt;=3,"",IF(Sauvegarde!X35="","",Sauvegarde!X35))</f>
      </c>
      <c r="V15" s="257">
        <f>IF(Sauvegarde!O35&gt;3,"",IF(Sauvegarde!Y35="","",Sauvegarde!Y35))</f>
      </c>
      <c r="W15" s="259">
        <f>IF(Sauvegarde!O35&lt;=3,"",IF(Sauvegarde!Z35="","",Sauvegarde!Z35))</f>
      </c>
      <c r="X15" s="263">
        <f>IF(Sauvegarde!C49="","",Sauvegarde!C49)</f>
      </c>
      <c r="Y15" s="257">
        <f>IF(Sauvegarde!G49&gt;3,"",IF(Sauvegarde!Q49="","",Sauvegarde!Q49))</f>
      </c>
      <c r="Z15" s="257">
        <f>IF(Sauvegarde!G49&lt;=3,"",IF(Sauvegarde!R49="","",Sauvegarde!R49))</f>
      </c>
      <c r="AA15" s="257">
        <f>IF(Sauvegarde!I49&gt;3,"",IF(Sauvegarde!S49="","",Sauvegarde!S49))</f>
      </c>
      <c r="AB15" s="257">
        <f>IF(Sauvegarde!I49&lt;=3,"",IF(Sauvegarde!T49="","",Sauvegarde!T49))</f>
      </c>
      <c r="AC15" s="257">
        <f>IF(Sauvegarde!K49&gt;3,"",IF(Sauvegarde!U49="","",Sauvegarde!U49))</f>
      </c>
      <c r="AD15" s="257">
        <f>IF(Sauvegarde!K49&lt;=3,"",IF(Sauvegarde!V49="","",Sauvegarde!V49))</f>
      </c>
      <c r="AE15" s="257">
        <f>IF(Sauvegarde!M49&gt;3,"",IF(Sauvegarde!W49="","",Sauvegarde!W49))</f>
      </c>
      <c r="AF15" s="257">
        <f>IF(Sauvegarde!M49&lt;=3,"",IF(Sauvegarde!X49="","",Sauvegarde!X49))</f>
      </c>
      <c r="AG15" s="257">
        <f>IF(Sauvegarde!O49&gt;3,"",IF(Sauvegarde!Y49="","",Sauvegarde!Y49))</f>
      </c>
      <c r="AH15" s="257">
        <f>IF(Sauvegarde!O49&lt;=3,"",IF(Sauvegarde!Z49="","",Sauvegarde!Z49))</f>
      </c>
      <c r="AI15" s="1"/>
      <c r="AJ15" s="163"/>
      <c r="AK15" s="163"/>
      <c r="AL15" s="163"/>
      <c r="AM15" s="163"/>
      <c r="AN15" s="163"/>
      <c r="AO15" s="163"/>
      <c r="AP15" s="163"/>
      <c r="AQ15" s="163"/>
      <c r="AR15" s="163"/>
      <c r="AS15" s="165"/>
      <c r="AT15" s="165"/>
      <c r="AU15" s="165"/>
      <c r="AV15" s="165"/>
      <c r="AW15" s="165"/>
    </row>
    <row r="16" spans="1:49" s="26" customFormat="1" ht="26.25" customHeight="1">
      <c r="A16" s="46">
        <v>450</v>
      </c>
      <c r="B16" s="264">
        <f>IF(Sauvegarde!C22="","",Sauvegarde!C22)</f>
      </c>
      <c r="C16" s="257">
        <f>IF(Sauvegarde!G22&gt;3,"",IF(Sauvegarde!Q22="","",Sauvegarde!Q22))</f>
      </c>
      <c r="D16" s="257">
        <f>IF(Sauvegarde!G22&lt;=3,"",IF(Sauvegarde!R22="","",Sauvegarde!R22))</f>
      </c>
      <c r="E16" s="257">
        <f>IF(Sauvegarde!I22&gt;3,"",IF(Sauvegarde!S22="","",Sauvegarde!S22))</f>
      </c>
      <c r="F16" s="257">
        <f>IF(Sauvegarde!I22&lt;=3,"",IF(Sauvegarde!T22="","",Sauvegarde!T22))</f>
      </c>
      <c r="G16" s="257">
        <f>IF(Sauvegarde!K22&gt;3,"",IF(Sauvegarde!U22="","",Sauvegarde!U22))</f>
      </c>
      <c r="H16" s="257">
        <f>IF(Sauvegarde!K22&lt;=3,"",IF(Sauvegarde!V22="","",Sauvegarde!V22))</f>
      </c>
      <c r="I16" s="257">
        <f>IF(Sauvegarde!M22&gt;3,"",IF(Sauvegarde!W22="","",Sauvegarde!W22))</f>
      </c>
      <c r="J16" s="257">
        <f>IF(Sauvegarde!M22&lt;=3,"",IF(Sauvegarde!X22="","",Sauvegarde!X22))</f>
      </c>
      <c r="K16" s="257">
        <f>IF(Sauvegarde!O22&gt;3,"",IF(Sauvegarde!Y22="","",Sauvegarde!Y22))</f>
      </c>
      <c r="L16" s="259">
        <f>IF(Sauvegarde!O22&lt;=3,"",IF(Sauvegarde!Z22="","",Sauvegarde!Z22))</f>
      </c>
      <c r="M16" s="263">
        <f>IF(Sauvegarde!C36="","",Sauvegarde!C36)</f>
      </c>
      <c r="N16" s="257">
        <f>IF(Sauvegarde!G36&gt;3,"",IF(Sauvegarde!Q36="","",Sauvegarde!Q36))</f>
      </c>
      <c r="O16" s="257">
        <f>IF(Sauvegarde!G36&lt;=3,"",IF(Sauvegarde!R36="","",Sauvegarde!R36))</f>
      </c>
      <c r="P16" s="257">
        <f>IF(Sauvegarde!I36&gt;3,"",IF(Sauvegarde!S36="","",Sauvegarde!S36))</f>
      </c>
      <c r="Q16" s="257">
        <f>IF(Sauvegarde!I36&lt;=3,"",IF(Sauvegarde!T36="","",Sauvegarde!T36))</f>
      </c>
      <c r="R16" s="257">
        <f>IF(Sauvegarde!K36&gt;3,"",IF(Sauvegarde!U36="","",Sauvegarde!U36))</f>
      </c>
      <c r="S16" s="257">
        <f>IF(Sauvegarde!K36&lt;=3,"",IF(Sauvegarde!V36="","",Sauvegarde!V36))</f>
      </c>
      <c r="T16" s="257">
        <f>IF(Sauvegarde!M36&gt;3,"",IF(Sauvegarde!W36="","",Sauvegarde!W36))</f>
      </c>
      <c r="U16" s="257">
        <f>IF(Sauvegarde!M36&lt;=3,"",IF(Sauvegarde!X36="","",Sauvegarde!X36))</f>
      </c>
      <c r="V16" s="257">
        <f>IF(Sauvegarde!O36&gt;3,"",IF(Sauvegarde!Y36="","",Sauvegarde!Y36))</f>
      </c>
      <c r="W16" s="259">
        <f>IF(Sauvegarde!O36&lt;=3,"",IF(Sauvegarde!Z36="","",Sauvegarde!Z36))</f>
      </c>
      <c r="X16" s="263">
        <f>IF(Sauvegarde!C50="","",Sauvegarde!C50)</f>
      </c>
      <c r="Y16" s="257">
        <f>IF(Sauvegarde!G50&gt;3,"",IF(Sauvegarde!Q50="","",Sauvegarde!Q50))</f>
      </c>
      <c r="Z16" s="257">
        <f>IF(Sauvegarde!G50&lt;=3,"",IF(Sauvegarde!R50="","",Sauvegarde!R50))</f>
      </c>
      <c r="AA16" s="257">
        <f>IF(Sauvegarde!I50&gt;3,"",IF(Sauvegarde!S50="","",Sauvegarde!S50))</f>
      </c>
      <c r="AB16" s="257">
        <f>IF(Sauvegarde!I50&lt;=3,"",IF(Sauvegarde!T50="","",Sauvegarde!T50))</f>
      </c>
      <c r="AC16" s="257">
        <f>IF(Sauvegarde!K50&gt;3,"",IF(Sauvegarde!U50="","",Sauvegarde!U50))</f>
      </c>
      <c r="AD16" s="257">
        <f>IF(Sauvegarde!K50&lt;=3,"",IF(Sauvegarde!V50="","",Sauvegarde!V50))</f>
      </c>
      <c r="AE16" s="257">
        <f>IF(Sauvegarde!M50&gt;3,"",IF(Sauvegarde!W50="","",Sauvegarde!W50))</f>
      </c>
      <c r="AF16" s="257">
        <f>IF(Sauvegarde!M50&lt;=3,"",IF(Sauvegarde!X50="","",Sauvegarde!X50))</f>
      </c>
      <c r="AG16" s="257">
        <f>IF(Sauvegarde!O50&gt;3,"",IF(Sauvegarde!Y50="","",Sauvegarde!Y50))</f>
      </c>
      <c r="AH16" s="257">
        <f>IF(Sauvegarde!O50&lt;=3,"",IF(Sauvegarde!Z50="","",Sauvegarde!Z50))</f>
      </c>
      <c r="AI16" s="1"/>
      <c r="AJ16" s="163"/>
      <c r="AK16" s="163"/>
      <c r="AL16" s="163"/>
      <c r="AM16" s="163"/>
      <c r="AN16" s="163"/>
      <c r="AO16" s="163"/>
      <c r="AP16" s="163"/>
      <c r="AQ16" s="163"/>
      <c r="AR16" s="163"/>
      <c r="AS16" s="165"/>
      <c r="AT16" s="165"/>
      <c r="AU16" s="165"/>
      <c r="AV16" s="165"/>
      <c r="AW16" s="165"/>
    </row>
    <row r="17" spans="1:49" s="26" customFormat="1" ht="26.25" customHeight="1" thickBot="1">
      <c r="A17" s="47">
        <v>600</v>
      </c>
      <c r="B17" s="264">
        <f>IF(Sauvegarde!C23="","",Sauvegarde!C23)</f>
      </c>
      <c r="C17" s="257">
        <f>IF(Sauvegarde!G23&gt;3,"",IF(Sauvegarde!Q23="","",Sauvegarde!Q23))</f>
      </c>
      <c r="D17" s="257">
        <f>IF(Sauvegarde!G23&lt;=3,"",IF(Sauvegarde!R23="","",Sauvegarde!R23))</f>
      </c>
      <c r="E17" s="257">
        <f>IF(Sauvegarde!I23&gt;3,"",IF(Sauvegarde!S23="","",Sauvegarde!S23))</f>
      </c>
      <c r="F17" s="257">
        <f>IF(Sauvegarde!I23&lt;=3,"",IF(Sauvegarde!T23="","",Sauvegarde!T23))</f>
      </c>
      <c r="G17" s="257">
        <f>IF(Sauvegarde!K23&gt;3,"",IF(Sauvegarde!U23="","",Sauvegarde!U23))</f>
      </c>
      <c r="H17" s="257">
        <f>IF(Sauvegarde!K23&lt;=3,"",IF(Sauvegarde!V23="","",Sauvegarde!V23))</f>
      </c>
      <c r="I17" s="257">
        <f>IF(Sauvegarde!M23&gt;3,"",IF(Sauvegarde!W23="","",Sauvegarde!W23))</f>
      </c>
      <c r="J17" s="257">
        <f>IF(Sauvegarde!M23&lt;=3,"",IF(Sauvegarde!X23="","",Sauvegarde!X23))</f>
      </c>
      <c r="K17" s="257">
        <f>IF(Sauvegarde!O23&gt;3,"",IF(Sauvegarde!Y23="","",Sauvegarde!Y23))</f>
      </c>
      <c r="L17" s="259">
        <f>IF(Sauvegarde!O23&lt;=3,"",IF(Sauvegarde!Z23="","",Sauvegarde!Z23))</f>
      </c>
      <c r="M17" s="263">
        <f>IF(Sauvegarde!C37="","",Sauvegarde!C37)</f>
      </c>
      <c r="N17" s="257">
        <f>IF(Sauvegarde!G37&gt;3,"",IF(Sauvegarde!Q37="","",Sauvegarde!Q37))</f>
      </c>
      <c r="O17" s="257">
        <f>IF(Sauvegarde!G37&lt;=3,"",IF(Sauvegarde!R37="","",Sauvegarde!R37))</f>
      </c>
      <c r="P17" s="257">
        <f>IF(Sauvegarde!I37&gt;3,"",IF(Sauvegarde!S37="","",Sauvegarde!S37))</f>
      </c>
      <c r="Q17" s="257">
        <f>IF(Sauvegarde!I37&lt;=3,"",IF(Sauvegarde!T37="","",Sauvegarde!T37))</f>
      </c>
      <c r="R17" s="257">
        <f>IF(Sauvegarde!K37&gt;3,"",IF(Sauvegarde!U37="","",Sauvegarde!U37))</f>
      </c>
      <c r="S17" s="257">
        <f>IF(Sauvegarde!K37&lt;=3,"",IF(Sauvegarde!V37="","",Sauvegarde!V37))</f>
      </c>
      <c r="T17" s="257">
        <f>IF(Sauvegarde!M37&gt;3,"",IF(Sauvegarde!W37="","",Sauvegarde!W37))</f>
      </c>
      <c r="U17" s="257">
        <f>IF(Sauvegarde!M37&lt;=3,"",IF(Sauvegarde!X37="","",Sauvegarde!X37))</f>
      </c>
      <c r="V17" s="257">
        <f>IF(Sauvegarde!O37&gt;3,"",IF(Sauvegarde!Y37="","",Sauvegarde!Y37))</f>
      </c>
      <c r="W17" s="259">
        <f>IF(Sauvegarde!O37&lt;=3,"",IF(Sauvegarde!Z37="","",Sauvegarde!Z37))</f>
      </c>
      <c r="X17" s="263">
        <f>IF(Sauvegarde!C51="","",Sauvegarde!C51)</f>
      </c>
      <c r="Y17" s="257">
        <f>IF(Sauvegarde!G51&gt;3,"",IF(Sauvegarde!Q51="","",Sauvegarde!Q51))</f>
      </c>
      <c r="Z17" s="257">
        <f>IF(Sauvegarde!G51&lt;=3,"",IF(Sauvegarde!R51="","",Sauvegarde!R51))</f>
      </c>
      <c r="AA17" s="257">
        <f>IF(Sauvegarde!I51&gt;3,"",IF(Sauvegarde!S51="","",Sauvegarde!S51))</f>
      </c>
      <c r="AB17" s="257">
        <f>IF(Sauvegarde!I51&lt;=3,"",IF(Sauvegarde!T51="","",Sauvegarde!T51))</f>
      </c>
      <c r="AC17" s="257">
        <f>IF(Sauvegarde!K51&gt;3,"",IF(Sauvegarde!U51="","",Sauvegarde!U51))</f>
      </c>
      <c r="AD17" s="257">
        <f>IF(Sauvegarde!K51&lt;=3,"",IF(Sauvegarde!V51="","",Sauvegarde!V51))</f>
      </c>
      <c r="AE17" s="257">
        <f>IF(Sauvegarde!M51&gt;3,"",IF(Sauvegarde!W51="","",Sauvegarde!W51))</f>
      </c>
      <c r="AF17" s="257">
        <f>IF(Sauvegarde!M51&lt;=3,"",IF(Sauvegarde!X51="","",Sauvegarde!X51))</f>
      </c>
      <c r="AG17" s="257">
        <f>IF(Sauvegarde!O51&gt;3,"",IF(Sauvegarde!Y51="","",Sauvegarde!Y51))</f>
      </c>
      <c r="AH17" s="257">
        <f>IF(Sauvegarde!O51&lt;=3,"",IF(Sauvegarde!Z51="","",Sauvegarde!Z51))</f>
      </c>
      <c r="AI17" s="1"/>
      <c r="AJ17" s="163"/>
      <c r="AK17" s="163"/>
      <c r="AL17" s="163"/>
      <c r="AM17" s="163"/>
      <c r="AN17" s="163"/>
      <c r="AO17" s="163"/>
      <c r="AP17" s="163"/>
      <c r="AQ17" s="163"/>
      <c r="AR17" s="163"/>
      <c r="AS17" s="165"/>
      <c r="AT17" s="165"/>
      <c r="AU17" s="165"/>
      <c r="AV17" s="165"/>
      <c r="AW17" s="165"/>
    </row>
    <row r="18" spans="1:49" s="27" customFormat="1" ht="26.25" customHeight="1">
      <c r="A18" s="58" t="s">
        <v>21</v>
      </c>
      <c r="B18" s="210"/>
      <c r="C18" s="235"/>
      <c r="D18" s="216">
        <f>IF(D10="","",AVERAGE(D10:D17))</f>
      </c>
      <c r="E18" s="216"/>
      <c r="F18" s="216">
        <f aca="true" t="shared" si="0" ref="F18:AH18">IF(F10="","",AVERAGE(F10:F17))</f>
      </c>
      <c r="G18" s="216"/>
      <c r="H18" s="216">
        <f t="shared" si="0"/>
      </c>
      <c r="I18" s="216"/>
      <c r="J18" s="216">
        <f t="shared" si="0"/>
      </c>
      <c r="K18" s="216"/>
      <c r="L18" s="232">
        <f t="shared" si="0"/>
      </c>
      <c r="M18" s="234"/>
      <c r="N18" s="216"/>
      <c r="O18" s="216">
        <f t="shared" si="0"/>
      </c>
      <c r="P18" s="216"/>
      <c r="Q18" s="216">
        <f t="shared" si="0"/>
      </c>
      <c r="R18" s="216"/>
      <c r="S18" s="216">
        <f t="shared" si="0"/>
      </c>
      <c r="T18" s="216"/>
      <c r="U18" s="216">
        <f t="shared" si="0"/>
      </c>
      <c r="V18" s="216"/>
      <c r="W18" s="219">
        <f t="shared" si="0"/>
      </c>
      <c r="X18" s="234"/>
      <c r="Y18" s="233"/>
      <c r="Z18" s="216">
        <f t="shared" si="0"/>
      </c>
      <c r="AA18" s="216"/>
      <c r="AB18" s="216">
        <f t="shared" si="0"/>
      </c>
      <c r="AC18" s="216"/>
      <c r="AD18" s="216">
        <f t="shared" si="0"/>
      </c>
      <c r="AE18" s="216"/>
      <c r="AF18" s="216">
        <f t="shared" si="0"/>
      </c>
      <c r="AG18" s="216"/>
      <c r="AH18" s="219">
        <f t="shared" si="0"/>
      </c>
      <c r="AI18" s="1"/>
      <c r="AJ18" s="163"/>
      <c r="AK18" s="163"/>
      <c r="AL18" s="163"/>
      <c r="AM18" s="163"/>
      <c r="AN18" s="163"/>
      <c r="AO18" s="163"/>
      <c r="AP18" s="163"/>
      <c r="AQ18" s="163"/>
      <c r="AR18" s="163"/>
      <c r="AS18" s="166"/>
      <c r="AT18" s="166"/>
      <c r="AU18" s="166"/>
      <c r="AV18" s="166"/>
      <c r="AW18" s="166"/>
    </row>
    <row r="19" spans="1:49" s="27" customFormat="1" ht="26.25" customHeight="1">
      <c r="A19" s="59" t="s">
        <v>45</v>
      </c>
      <c r="B19" s="59"/>
      <c r="C19" s="236"/>
      <c r="D19" s="61">
        <f>IF(D13="","",MAX(D10:D17))</f>
      </c>
      <c r="E19" s="61"/>
      <c r="F19" s="61">
        <f aca="true" t="shared" si="1" ref="F19:AH19">IF(F13="","",MAX(F10:F17))</f>
      </c>
      <c r="G19" s="61"/>
      <c r="H19" s="61">
        <f t="shared" si="1"/>
      </c>
      <c r="I19" s="61"/>
      <c r="J19" s="61">
        <f t="shared" si="1"/>
      </c>
      <c r="K19" s="61"/>
      <c r="L19" s="65">
        <f t="shared" si="1"/>
      </c>
      <c r="M19" s="48"/>
      <c r="N19" s="61"/>
      <c r="O19" s="61">
        <f t="shared" si="1"/>
      </c>
      <c r="P19" s="61"/>
      <c r="Q19" s="61">
        <f t="shared" si="1"/>
      </c>
      <c r="R19" s="61"/>
      <c r="S19" s="61">
        <f t="shared" si="1"/>
      </c>
      <c r="T19" s="61"/>
      <c r="U19" s="61">
        <f t="shared" si="1"/>
      </c>
      <c r="V19" s="61"/>
      <c r="W19" s="62">
        <f t="shared" si="1"/>
      </c>
      <c r="X19" s="48"/>
      <c r="Y19" s="43"/>
      <c r="Z19" s="61">
        <f t="shared" si="1"/>
      </c>
      <c r="AA19" s="61"/>
      <c r="AB19" s="61">
        <f t="shared" si="1"/>
      </c>
      <c r="AC19" s="61"/>
      <c r="AD19" s="61">
        <f t="shared" si="1"/>
      </c>
      <c r="AE19" s="61"/>
      <c r="AF19" s="61">
        <f t="shared" si="1"/>
      </c>
      <c r="AG19" s="61"/>
      <c r="AH19" s="62">
        <f t="shared" si="1"/>
      </c>
      <c r="AI19" s="1"/>
      <c r="AJ19" s="163"/>
      <c r="AK19" s="163"/>
      <c r="AL19" s="163"/>
      <c r="AM19" s="163"/>
      <c r="AN19" s="163"/>
      <c r="AO19" s="163"/>
      <c r="AP19" s="163"/>
      <c r="AQ19" s="163"/>
      <c r="AR19" s="163"/>
      <c r="AS19" s="166"/>
      <c r="AT19" s="166"/>
      <c r="AU19" s="166"/>
      <c r="AV19" s="166"/>
      <c r="AW19" s="166"/>
    </row>
    <row r="20" spans="1:49" s="25" customFormat="1" ht="26.25" customHeight="1" thickBot="1">
      <c r="A20" s="60" t="s">
        <v>46</v>
      </c>
      <c r="B20" s="60"/>
      <c r="C20" s="237"/>
      <c r="D20" s="63">
        <f>IF(D14="","",MIN(D10:D17))</f>
      </c>
      <c r="E20" s="63"/>
      <c r="F20" s="63">
        <f aca="true" t="shared" si="2" ref="F20:AH20">IF(F14="","",MIN(F10:F17))</f>
      </c>
      <c r="G20" s="63"/>
      <c r="H20" s="63">
        <f t="shared" si="2"/>
      </c>
      <c r="I20" s="63"/>
      <c r="J20" s="63">
        <f t="shared" si="2"/>
      </c>
      <c r="K20" s="63"/>
      <c r="L20" s="66">
        <f t="shared" si="2"/>
      </c>
      <c r="M20" s="49"/>
      <c r="N20" s="63"/>
      <c r="O20" s="63">
        <f t="shared" si="2"/>
      </c>
      <c r="P20" s="63"/>
      <c r="Q20" s="63">
        <f t="shared" si="2"/>
      </c>
      <c r="R20" s="63"/>
      <c r="S20" s="63">
        <f t="shared" si="2"/>
      </c>
      <c r="T20" s="63"/>
      <c r="U20" s="63">
        <f t="shared" si="2"/>
      </c>
      <c r="V20" s="63"/>
      <c r="W20" s="64">
        <f t="shared" si="2"/>
      </c>
      <c r="X20" s="49"/>
      <c r="Y20" s="44"/>
      <c r="Z20" s="63">
        <f t="shared" si="2"/>
      </c>
      <c r="AA20" s="63"/>
      <c r="AB20" s="63">
        <f t="shared" si="2"/>
      </c>
      <c r="AC20" s="63"/>
      <c r="AD20" s="63">
        <f t="shared" si="2"/>
      </c>
      <c r="AE20" s="63"/>
      <c r="AF20" s="63">
        <f t="shared" si="2"/>
      </c>
      <c r="AG20" s="63"/>
      <c r="AH20" s="64">
        <f t="shared" si="2"/>
      </c>
      <c r="AI20" s="1"/>
      <c r="AJ20" s="163"/>
      <c r="AK20" s="163"/>
      <c r="AL20" s="163"/>
      <c r="AM20" s="163"/>
      <c r="AN20" s="163"/>
      <c r="AO20" s="163"/>
      <c r="AP20" s="163"/>
      <c r="AQ20" s="163"/>
      <c r="AR20" s="163"/>
      <c r="AS20" s="164"/>
      <c r="AT20" s="164"/>
      <c r="AU20" s="164"/>
      <c r="AV20" s="164"/>
      <c r="AW20" s="164"/>
    </row>
    <row r="21" spans="1:49" s="25" customFormat="1" ht="15" customHeight="1" hidden="1">
      <c r="A21" s="51"/>
      <c r="B21" s="220"/>
      <c r="C21" s="238"/>
      <c r="D21" s="221"/>
      <c r="E21" s="221"/>
      <c r="F21" s="221"/>
      <c r="G21" s="221"/>
      <c r="H21" s="221"/>
      <c r="I21" s="221"/>
      <c r="J21" s="222"/>
      <c r="K21" s="222"/>
      <c r="L21" s="222"/>
      <c r="M21" s="222"/>
      <c r="N21" s="222"/>
      <c r="O21" s="221"/>
      <c r="P21" s="221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4"/>
      <c r="AI21" s="1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4"/>
      <c r="AU21" s="164"/>
      <c r="AV21" s="164"/>
      <c r="AW21" s="164"/>
    </row>
    <row r="22" spans="1:49" s="25" customFormat="1" ht="15" customHeight="1" hidden="1">
      <c r="A22" s="51"/>
      <c r="B22" s="220"/>
      <c r="C22" s="238"/>
      <c r="D22" s="221"/>
      <c r="E22" s="221"/>
      <c r="F22" s="221"/>
      <c r="G22" s="221"/>
      <c r="H22" s="221"/>
      <c r="I22" s="221"/>
      <c r="J22" s="222"/>
      <c r="K22" s="222"/>
      <c r="L22" s="222"/>
      <c r="M22" s="222"/>
      <c r="N22" s="222"/>
      <c r="O22" s="221"/>
      <c r="P22" s="221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4"/>
      <c r="AI22" s="1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4"/>
      <c r="AU22" s="164"/>
      <c r="AV22" s="164"/>
      <c r="AW22" s="164"/>
    </row>
    <row r="23" spans="1:49" s="25" customFormat="1" ht="15" customHeight="1" hidden="1">
      <c r="A23" s="51"/>
      <c r="B23" s="220"/>
      <c r="C23" s="238"/>
      <c r="D23" s="221"/>
      <c r="E23" s="221"/>
      <c r="F23" s="221"/>
      <c r="G23" s="221"/>
      <c r="H23" s="221"/>
      <c r="I23" s="221"/>
      <c r="J23" s="222"/>
      <c r="K23" s="222"/>
      <c r="L23" s="222"/>
      <c r="M23" s="222"/>
      <c r="N23" s="222"/>
      <c r="O23" s="221"/>
      <c r="P23" s="221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4"/>
      <c r="AI23" s="1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4"/>
      <c r="AU23" s="164"/>
      <c r="AV23" s="164"/>
      <c r="AW23" s="164"/>
    </row>
    <row r="24" spans="1:49" s="25" customFormat="1" ht="15" customHeight="1" hidden="1">
      <c r="A24" s="51"/>
      <c r="B24" s="220"/>
      <c r="C24" s="238"/>
      <c r="D24" s="221"/>
      <c r="E24" s="221"/>
      <c r="F24" s="221"/>
      <c r="G24" s="221"/>
      <c r="H24" s="221"/>
      <c r="I24" s="221"/>
      <c r="J24" s="222"/>
      <c r="K24" s="222"/>
      <c r="L24" s="222"/>
      <c r="M24" s="222"/>
      <c r="N24" s="222"/>
      <c r="O24" s="221"/>
      <c r="P24" s="221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4"/>
      <c r="AI24" s="1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4"/>
      <c r="AU24" s="164"/>
      <c r="AV24" s="164"/>
      <c r="AW24" s="164"/>
    </row>
    <row r="25" spans="1:49" s="25" customFormat="1" ht="15" customHeight="1" hidden="1">
      <c r="A25" s="51"/>
      <c r="B25" s="220"/>
      <c r="C25" s="238"/>
      <c r="D25" s="221"/>
      <c r="E25" s="221"/>
      <c r="F25" s="221"/>
      <c r="G25" s="221"/>
      <c r="H25" s="221"/>
      <c r="I25" s="221"/>
      <c r="J25" s="222"/>
      <c r="K25" s="222"/>
      <c r="L25" s="222"/>
      <c r="M25" s="222"/>
      <c r="N25" s="222"/>
      <c r="O25" s="221"/>
      <c r="P25" s="221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4"/>
      <c r="AI25" s="1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4"/>
      <c r="AU25" s="164"/>
      <c r="AV25" s="164"/>
      <c r="AW25" s="164"/>
    </row>
    <row r="26" spans="1:49" s="25" customFormat="1" ht="15" customHeight="1" hidden="1">
      <c r="A26" s="51"/>
      <c r="B26" s="220"/>
      <c r="C26" s="238"/>
      <c r="D26" s="221"/>
      <c r="E26" s="221"/>
      <c r="F26" s="221"/>
      <c r="G26" s="221"/>
      <c r="H26" s="221"/>
      <c r="I26" s="221"/>
      <c r="J26" s="222"/>
      <c r="K26" s="222"/>
      <c r="L26" s="222"/>
      <c r="M26" s="222"/>
      <c r="N26" s="222"/>
      <c r="O26" s="221"/>
      <c r="P26" s="221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4"/>
      <c r="AI26" s="1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4"/>
      <c r="AU26" s="164"/>
      <c r="AV26" s="164"/>
      <c r="AW26" s="164"/>
    </row>
    <row r="27" spans="1:49" s="25" customFormat="1" ht="15" customHeight="1" hidden="1">
      <c r="A27" s="51"/>
      <c r="B27" s="220"/>
      <c r="C27" s="238"/>
      <c r="D27" s="51"/>
      <c r="E27" s="51"/>
      <c r="F27" s="51"/>
      <c r="G27" s="51"/>
      <c r="H27" s="51"/>
      <c r="I27" s="51"/>
      <c r="J27" s="52"/>
      <c r="K27" s="52"/>
      <c r="L27" s="52"/>
      <c r="M27" s="52"/>
      <c r="N27" s="52"/>
      <c r="O27" s="51"/>
      <c r="P27" s="5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225"/>
      <c r="AI27" s="1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4"/>
      <c r="AU27" s="164"/>
      <c r="AV27" s="164"/>
      <c r="AW27" s="164"/>
    </row>
    <row r="28" spans="1:49" s="25" customFormat="1" ht="15" customHeight="1" hidden="1" thickBot="1">
      <c r="A28" s="51"/>
      <c r="B28" s="220"/>
      <c r="C28" s="238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2"/>
      <c r="O28" s="51"/>
      <c r="P28" s="5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225"/>
      <c r="AI28" s="1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164"/>
      <c r="AV28" s="164"/>
      <c r="AW28" s="164"/>
    </row>
    <row r="29" spans="1:49" s="25" customFormat="1" ht="25.5" customHeight="1" thickBot="1">
      <c r="A29" s="208"/>
      <c r="B29" s="213"/>
      <c r="C29" s="251"/>
      <c r="D29" s="377" t="s">
        <v>128</v>
      </c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9"/>
      <c r="AI29" s="1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4"/>
      <c r="AU29" s="164"/>
      <c r="AV29" s="164"/>
      <c r="AW29" s="164"/>
    </row>
    <row r="30" spans="1:49" s="25" customFormat="1" ht="25.5" customHeight="1">
      <c r="A30" s="211">
        <v>50</v>
      </c>
      <c r="B30" s="265">
        <f>IF(Sauvegarde!C116="","",Sauvegarde!C116)</f>
      </c>
      <c r="C30" s="252">
        <f>IF(Sauvegarde!G116&gt;3,"",IF(Sauvegarde!Q116="","",Sauvegarde!Q116))</f>
      </c>
      <c r="D30" s="252">
        <f>IF(Sauvegarde!G116&lt;=3,"",IF(Sauvegarde!R116="","",Sauvegarde!R116))</f>
      </c>
      <c r="E30" s="252">
        <f>IF(Sauvegarde!I116&gt;3,"",IF(Sauvegarde!S116="","",Sauvegarde!S116))</f>
      </c>
      <c r="F30" s="252">
        <f>IF(Sauvegarde!I116&lt;=3,"",IF(Sauvegarde!T116="","",Sauvegarde!T116))</f>
      </c>
      <c r="G30" s="252">
        <f>IF(Sauvegarde!K116&gt;3,"",IF(Sauvegarde!U116="","",Sauvegarde!U116))</f>
      </c>
      <c r="H30" s="252">
        <f>IF(Sauvegarde!K116&lt;=3,"",IF(Sauvegarde!V116="","",Sauvegarde!V116))</f>
      </c>
      <c r="I30" s="252">
        <f>IF(Sauvegarde!M116&gt;3,"",IF(Sauvegarde!W116="","",Sauvegarde!W116))</f>
      </c>
      <c r="J30" s="252">
        <f>IF(Sauvegarde!M116&lt;=3,"",IF(Sauvegarde!X116="","",Sauvegarde!X116))</f>
      </c>
      <c r="K30" s="252">
        <f>IF(Sauvegarde!O116&gt;3,"",IF(Sauvegarde!Y116="","",Sauvegarde!Y116))</f>
      </c>
      <c r="L30" s="258">
        <f>IF(Sauvegarde!O116&lt;=3,"",IF(Sauvegarde!Z116="","",Sauvegarde!Z116))</f>
      </c>
      <c r="M30" s="267">
        <f>IF(Sauvegarde!C130="","",Sauvegarde!C130)</f>
      </c>
      <c r="N30" s="252">
        <f>IF(Sauvegarde!G130&gt;3,"",IF(Sauvegarde!Q130="","",Sauvegarde!Q130))</f>
      </c>
      <c r="O30" s="252">
        <f>IF(Sauvegarde!G130&lt;=3,"",IF(Sauvegarde!R130="","",Sauvegarde!R130))</f>
      </c>
      <c r="P30" s="252">
        <f>IF(Sauvegarde!I130&gt;3,"",IF(Sauvegarde!S130="","",Sauvegarde!S130))</f>
      </c>
      <c r="Q30" s="252">
        <f>IF(Sauvegarde!I130&lt;=3,"",IF(Sauvegarde!T130="","",Sauvegarde!T130))</f>
      </c>
      <c r="R30" s="252">
        <f>IF(Sauvegarde!K130&gt;3,"",IF(Sauvegarde!U130="","",Sauvegarde!U130))</f>
      </c>
      <c r="S30" s="252">
        <f>IF(Sauvegarde!K130&lt;=3,"",IF(Sauvegarde!V130="","",Sauvegarde!V130))</f>
      </c>
      <c r="T30" s="252">
        <f>IF(Sauvegarde!M130&gt;3,"",IF(Sauvegarde!W130="","",Sauvegarde!W130))</f>
      </c>
      <c r="U30" s="252">
        <f>IF(Sauvegarde!M130&lt;=3,"",IF(Sauvegarde!X130="","",Sauvegarde!X130))</f>
      </c>
      <c r="V30" s="252">
        <f>IF(Sauvegarde!O130&gt;3,"",IF(Sauvegarde!Y130="","",Sauvegarde!Y130))</f>
      </c>
      <c r="W30" s="258">
        <f>IF(Sauvegarde!O130&lt;=3,"",IF(Sauvegarde!Z130="","",Sauvegarde!Z130))</f>
      </c>
      <c r="X30" s="267">
        <f>IF(Sauvegarde!C144="","",Sauvegarde!C144)</f>
      </c>
      <c r="Y30" s="252">
        <f>IF(Sauvegarde!G144&gt;3,"",IF(Sauvegarde!Q144="","",Sauvegarde!Q144))</f>
      </c>
      <c r="Z30" s="252">
        <f>IF(Sauvegarde!G144&lt;=3,"",IF(Sauvegarde!R144="","",Sauvegarde!R144))</f>
      </c>
      <c r="AA30" s="252">
        <f>IF(Sauvegarde!I144&gt;3,"",IF(Sauvegarde!S144="","",Sauvegarde!S144))</f>
      </c>
      <c r="AB30" s="252">
        <f>IF(Sauvegarde!I144&lt;=3,"",IF(Sauvegarde!T144="","",Sauvegarde!T144))</f>
      </c>
      <c r="AC30" s="252">
        <f>IF(Sauvegarde!K144&gt;3,"",IF(Sauvegarde!U144="","",Sauvegarde!U144))</f>
      </c>
      <c r="AD30" s="252">
        <f>IF(Sauvegarde!K144&lt;=3,"",IF(Sauvegarde!V144="","",Sauvegarde!V144))</f>
      </c>
      <c r="AE30" s="252">
        <f>IF(Sauvegarde!M144&gt;3,"",IF(Sauvegarde!W144="","",Sauvegarde!W144))</f>
      </c>
      <c r="AF30" s="252">
        <f>IF(Sauvegarde!M144&lt;=3,"",IF(Sauvegarde!X144="","",Sauvegarde!X144))</f>
      </c>
      <c r="AG30" s="252">
        <f>IF(Sauvegarde!O144&gt;3,"",IF(Sauvegarde!Y144="","",Sauvegarde!Y144))</f>
      </c>
      <c r="AH30" s="252">
        <f>IF(Sauvegarde!O144&lt;=3,"",IF(Sauvegarde!Z144="","",Sauvegarde!Z144))</f>
      </c>
      <c r="AI30" s="1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4"/>
      <c r="AU30" s="164"/>
      <c r="AV30" s="164"/>
      <c r="AW30" s="164"/>
    </row>
    <row r="31" spans="1:49" s="25" customFormat="1" ht="25.5" customHeight="1">
      <c r="A31" s="46">
        <v>100</v>
      </c>
      <c r="B31" s="266">
        <f>IF(Sauvegarde!C117="","",Sauvegarde!C117)</f>
      </c>
      <c r="C31" s="257">
        <f>IF(Sauvegarde!G117&gt;3,"",IF(Sauvegarde!Q117="","",Sauvegarde!Q117))</f>
      </c>
      <c r="D31" s="257">
        <f>IF(Sauvegarde!G117&lt;=3,"",IF(Sauvegarde!R117="","",Sauvegarde!R117))</f>
      </c>
      <c r="E31" s="257">
        <f>IF(Sauvegarde!I117&gt;3,"",IF(Sauvegarde!S117="","",Sauvegarde!S117))</f>
      </c>
      <c r="F31" s="257">
        <f>IF(Sauvegarde!I117&lt;=3,"",IF(Sauvegarde!T117="","",Sauvegarde!T117))</f>
      </c>
      <c r="G31" s="257">
        <f>IF(Sauvegarde!K117&gt;3,"",IF(Sauvegarde!U117="","",Sauvegarde!U117))</f>
      </c>
      <c r="H31" s="257">
        <f>IF(Sauvegarde!K117&lt;=3,"",IF(Sauvegarde!V117="","",Sauvegarde!V117))</f>
      </c>
      <c r="I31" s="257">
        <f>IF(Sauvegarde!M117&gt;3,"",IF(Sauvegarde!W117="","",Sauvegarde!W117))</f>
      </c>
      <c r="J31" s="257">
        <f>IF(Sauvegarde!M117&lt;=3,"",IF(Sauvegarde!X117="","",Sauvegarde!X117))</f>
      </c>
      <c r="K31" s="257">
        <f>IF(Sauvegarde!O117&gt;3,"",IF(Sauvegarde!Y117="","",Sauvegarde!Y117))</f>
      </c>
      <c r="L31" s="259">
        <f>IF(Sauvegarde!O117&lt;=3,"",IF(Sauvegarde!Z117="","",Sauvegarde!Z117))</f>
      </c>
      <c r="M31" s="268">
        <f>IF(Sauvegarde!C131="","",Sauvegarde!C131)</f>
      </c>
      <c r="N31" s="257">
        <f>IF(Sauvegarde!G131&gt;3,"",IF(Sauvegarde!Q131="","",Sauvegarde!Q131))</f>
      </c>
      <c r="O31" s="257">
        <f>IF(Sauvegarde!G131&lt;=3,"",IF(Sauvegarde!R131="","",Sauvegarde!R131))</f>
      </c>
      <c r="P31" s="257">
        <f>IF(Sauvegarde!I131&gt;3,"",IF(Sauvegarde!S131="","",Sauvegarde!S131))</f>
      </c>
      <c r="Q31" s="257">
        <f>IF(Sauvegarde!I131&lt;=3,"",IF(Sauvegarde!T131="","",Sauvegarde!T131))</f>
      </c>
      <c r="R31" s="257">
        <f>IF(Sauvegarde!K131&gt;3,"",IF(Sauvegarde!U131="","",Sauvegarde!U131))</f>
      </c>
      <c r="S31" s="257">
        <f>IF(Sauvegarde!K131&lt;=3,"",IF(Sauvegarde!V131="","",Sauvegarde!V131))</f>
      </c>
      <c r="T31" s="257">
        <f>IF(Sauvegarde!M131&gt;3,"",IF(Sauvegarde!W131="","",Sauvegarde!W131))</f>
      </c>
      <c r="U31" s="257">
        <f>IF(Sauvegarde!M131&lt;=3,"",IF(Sauvegarde!X131="","",Sauvegarde!X131))</f>
      </c>
      <c r="V31" s="257">
        <f>IF(Sauvegarde!O131&gt;3,"",IF(Sauvegarde!Y131="","",Sauvegarde!Y131))</f>
      </c>
      <c r="W31" s="259">
        <f>IF(Sauvegarde!O131&lt;=3,"",IF(Sauvegarde!Z131="","",Sauvegarde!Z131))</f>
      </c>
      <c r="X31" s="268">
        <f>IF(Sauvegarde!C145="","",Sauvegarde!C145)</f>
      </c>
      <c r="Y31" s="257">
        <f>IF(Sauvegarde!G145&gt;3,"",IF(Sauvegarde!Q145="","",Sauvegarde!Q145))</f>
      </c>
      <c r="Z31" s="257">
        <f>IF(Sauvegarde!G145&lt;=3,"",IF(Sauvegarde!R145="","",Sauvegarde!R145))</f>
      </c>
      <c r="AA31" s="257">
        <f>IF(Sauvegarde!I145&gt;3,"",IF(Sauvegarde!S145="","",Sauvegarde!S145))</f>
      </c>
      <c r="AB31" s="257">
        <f>IF(Sauvegarde!I145&lt;=3,"",IF(Sauvegarde!T145="","",Sauvegarde!T145))</f>
      </c>
      <c r="AC31" s="257">
        <f>IF(Sauvegarde!K145&gt;3,"",IF(Sauvegarde!U145="","",Sauvegarde!U145))</f>
      </c>
      <c r="AD31" s="257">
        <f>IF(Sauvegarde!K145&lt;=3,"",IF(Sauvegarde!V145="","",Sauvegarde!V145))</f>
      </c>
      <c r="AE31" s="257">
        <f>IF(Sauvegarde!M145&gt;3,"",IF(Sauvegarde!W145="","",Sauvegarde!W145))</f>
      </c>
      <c r="AF31" s="257">
        <f>IF(Sauvegarde!M145&lt;=3,"",IF(Sauvegarde!X145="","",Sauvegarde!X145))</f>
      </c>
      <c r="AG31" s="257">
        <f>IF(Sauvegarde!O145&gt;3,"",IF(Sauvegarde!Y145="","",Sauvegarde!Y145))</f>
      </c>
      <c r="AH31" s="257">
        <f>IF(Sauvegarde!O145&lt;=3,"",IF(Sauvegarde!Z145="","",Sauvegarde!Z145))</f>
      </c>
      <c r="AI31" s="1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4"/>
      <c r="AU31" s="164"/>
      <c r="AV31" s="164"/>
      <c r="AW31" s="164"/>
    </row>
    <row r="32" spans="1:49" s="25" customFormat="1" ht="25.5" customHeight="1">
      <c r="A32" s="46">
        <v>150</v>
      </c>
      <c r="B32" s="266">
        <f>IF(Sauvegarde!C118="","",Sauvegarde!C118)</f>
      </c>
      <c r="C32" s="257">
        <f>IF(Sauvegarde!G118&gt;3,"",IF(Sauvegarde!Q118="","",Sauvegarde!Q118))</f>
      </c>
      <c r="D32" s="257">
        <f>IF(Sauvegarde!G118&lt;=3,"",IF(Sauvegarde!R118="","",Sauvegarde!R118))</f>
      </c>
      <c r="E32" s="257">
        <f>IF(Sauvegarde!I118&gt;3,"",IF(Sauvegarde!S118="","",Sauvegarde!S118))</f>
      </c>
      <c r="F32" s="257">
        <f>IF(Sauvegarde!I118&lt;=3,"",IF(Sauvegarde!T118="","",Sauvegarde!T118))</f>
      </c>
      <c r="G32" s="257">
        <f>IF(Sauvegarde!K118&gt;3,"",IF(Sauvegarde!U118="","",Sauvegarde!U118))</f>
      </c>
      <c r="H32" s="257">
        <f>IF(Sauvegarde!K118&lt;=3,"",IF(Sauvegarde!V118="","",Sauvegarde!V118))</f>
      </c>
      <c r="I32" s="257">
        <f>IF(Sauvegarde!M118&gt;3,"",IF(Sauvegarde!W118="","",Sauvegarde!W118))</f>
      </c>
      <c r="J32" s="257">
        <f>IF(Sauvegarde!M118&lt;=3,"",IF(Sauvegarde!X118="","",Sauvegarde!X118))</f>
      </c>
      <c r="K32" s="257">
        <f>IF(Sauvegarde!O118&gt;3,"",IF(Sauvegarde!Y118="","",Sauvegarde!Y118))</f>
      </c>
      <c r="L32" s="259">
        <f>IF(Sauvegarde!O118&lt;=3,"",IF(Sauvegarde!Z118="","",Sauvegarde!Z118))</f>
      </c>
      <c r="M32" s="268">
        <f>IF(Sauvegarde!C132="","",Sauvegarde!C132)</f>
      </c>
      <c r="N32" s="257">
        <f>IF(Sauvegarde!G132&gt;3,"",IF(Sauvegarde!Q132="","",Sauvegarde!Q132))</f>
      </c>
      <c r="O32" s="257">
        <f>IF(Sauvegarde!G132&lt;=3,"",IF(Sauvegarde!R132="","",Sauvegarde!R132))</f>
      </c>
      <c r="P32" s="257">
        <f>IF(Sauvegarde!I132&gt;3,"",IF(Sauvegarde!S132="","",Sauvegarde!S132))</f>
      </c>
      <c r="Q32" s="257">
        <f>IF(Sauvegarde!I132&lt;=3,"",IF(Sauvegarde!T132="","",Sauvegarde!T132))</f>
      </c>
      <c r="R32" s="257">
        <f>IF(Sauvegarde!K132&gt;3,"",IF(Sauvegarde!U132="","",Sauvegarde!U132))</f>
      </c>
      <c r="S32" s="257">
        <f>IF(Sauvegarde!K132&lt;=3,"",IF(Sauvegarde!V132="","",Sauvegarde!V132))</f>
      </c>
      <c r="T32" s="257">
        <f>IF(Sauvegarde!M132&gt;3,"",IF(Sauvegarde!W132="","",Sauvegarde!W132))</f>
      </c>
      <c r="U32" s="257">
        <f>IF(Sauvegarde!M132&lt;=3,"",IF(Sauvegarde!X132="","",Sauvegarde!X132))</f>
      </c>
      <c r="V32" s="257">
        <f>IF(Sauvegarde!O132&gt;3,"",IF(Sauvegarde!Y132="","",Sauvegarde!Y132))</f>
      </c>
      <c r="W32" s="259">
        <f>IF(Sauvegarde!O132&lt;=3,"",IF(Sauvegarde!Z132="","",Sauvegarde!Z132))</f>
      </c>
      <c r="X32" s="268">
        <f>IF(Sauvegarde!C146="","",Sauvegarde!C146)</f>
      </c>
      <c r="Y32" s="257">
        <f>IF(Sauvegarde!G146&gt;3,"",IF(Sauvegarde!Q146="","",Sauvegarde!Q146))</f>
      </c>
      <c r="Z32" s="257">
        <f>IF(Sauvegarde!G146&lt;=3,"",IF(Sauvegarde!R146="","",Sauvegarde!R146))</f>
      </c>
      <c r="AA32" s="257">
        <f>IF(Sauvegarde!I146&gt;3,"",IF(Sauvegarde!S146="","",Sauvegarde!S146))</f>
      </c>
      <c r="AB32" s="257">
        <f>IF(Sauvegarde!I146&lt;=3,"",IF(Sauvegarde!T146="","",Sauvegarde!T146))</f>
      </c>
      <c r="AC32" s="257">
        <f>IF(Sauvegarde!K146&gt;3,"",IF(Sauvegarde!U146="","",Sauvegarde!U146))</f>
      </c>
      <c r="AD32" s="257">
        <f>IF(Sauvegarde!K146&lt;=3,"",IF(Sauvegarde!V146="","",Sauvegarde!V146))</f>
      </c>
      <c r="AE32" s="257">
        <f>IF(Sauvegarde!M146&gt;3,"",IF(Sauvegarde!W146="","",Sauvegarde!W146))</f>
      </c>
      <c r="AF32" s="257">
        <f>IF(Sauvegarde!M146&lt;=3,"",IF(Sauvegarde!X146="","",Sauvegarde!X146))</f>
      </c>
      <c r="AG32" s="257">
        <f>IF(Sauvegarde!O146&gt;3,"",IF(Sauvegarde!Y146="","",Sauvegarde!Y146))</f>
      </c>
      <c r="AH32" s="257">
        <f>IF(Sauvegarde!O146&lt;=3,"",IF(Sauvegarde!Z146="","",Sauvegarde!Z146))</f>
      </c>
      <c r="AI32" s="1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4"/>
      <c r="AU32" s="164"/>
      <c r="AV32" s="164"/>
      <c r="AW32" s="164"/>
    </row>
    <row r="33" spans="1:49" ht="25.5" customHeight="1">
      <c r="A33" s="46">
        <v>200</v>
      </c>
      <c r="B33" s="266">
        <f>IF(Sauvegarde!C119="","",Sauvegarde!C119)</f>
      </c>
      <c r="C33" s="257">
        <f>IF(Sauvegarde!G119&gt;3,"",IF(Sauvegarde!Q119="","",Sauvegarde!Q119))</f>
      </c>
      <c r="D33" s="257">
        <f>IF(Sauvegarde!G119&lt;=3,"",IF(Sauvegarde!R119="","",Sauvegarde!R119))</f>
      </c>
      <c r="E33" s="257">
        <f>IF(Sauvegarde!I119&gt;3,"",IF(Sauvegarde!S119="","",Sauvegarde!S119))</f>
      </c>
      <c r="F33" s="257">
        <f>IF(Sauvegarde!I119&lt;=3,"",IF(Sauvegarde!T119="","",Sauvegarde!T119))</f>
      </c>
      <c r="G33" s="257">
        <f>IF(Sauvegarde!K119&gt;3,"",IF(Sauvegarde!U119="","",Sauvegarde!U119))</f>
      </c>
      <c r="H33" s="257">
        <f>IF(Sauvegarde!K119&lt;=3,"",IF(Sauvegarde!V119="","",Sauvegarde!V119))</f>
      </c>
      <c r="I33" s="257">
        <f>IF(Sauvegarde!M119&gt;3,"",IF(Sauvegarde!W119="","",Sauvegarde!W119))</f>
      </c>
      <c r="J33" s="257">
        <f>IF(Sauvegarde!M119&lt;=3,"",IF(Sauvegarde!X119="","",Sauvegarde!X119))</f>
      </c>
      <c r="K33" s="257">
        <f>IF(Sauvegarde!O119&gt;3,"",IF(Sauvegarde!Y119="","",Sauvegarde!Y119))</f>
      </c>
      <c r="L33" s="259">
        <f>IF(Sauvegarde!O119&lt;=3,"",IF(Sauvegarde!Z119="","",Sauvegarde!Z119))</f>
      </c>
      <c r="M33" s="268">
        <f>IF(Sauvegarde!C133="","",Sauvegarde!C133)</f>
      </c>
      <c r="N33" s="257">
        <f>IF(Sauvegarde!G133&gt;3,"",IF(Sauvegarde!Q133="","",Sauvegarde!Q133))</f>
      </c>
      <c r="O33" s="257">
        <f>IF(Sauvegarde!G133&lt;=3,"",IF(Sauvegarde!R133="","",Sauvegarde!R133))</f>
      </c>
      <c r="P33" s="257">
        <f>IF(Sauvegarde!I133&gt;3,"",IF(Sauvegarde!S133="","",Sauvegarde!S133))</f>
      </c>
      <c r="Q33" s="257">
        <f>IF(Sauvegarde!I133&lt;=3,"",IF(Sauvegarde!T133="","",Sauvegarde!T133))</f>
      </c>
      <c r="R33" s="257">
        <f>IF(Sauvegarde!K133&gt;3,"",IF(Sauvegarde!U133="","",Sauvegarde!U133))</f>
      </c>
      <c r="S33" s="257">
        <f>IF(Sauvegarde!K133&lt;=3,"",IF(Sauvegarde!V133="","",Sauvegarde!V133))</f>
      </c>
      <c r="T33" s="257">
        <f>IF(Sauvegarde!M133&gt;3,"",IF(Sauvegarde!W133="","",Sauvegarde!W133))</f>
      </c>
      <c r="U33" s="257">
        <f>IF(Sauvegarde!M133&lt;=3,"",IF(Sauvegarde!X133="","",Sauvegarde!X133))</f>
      </c>
      <c r="V33" s="257">
        <f>IF(Sauvegarde!O133&gt;3,"",IF(Sauvegarde!Y133="","",Sauvegarde!Y133))</f>
      </c>
      <c r="W33" s="259">
        <f>IF(Sauvegarde!O133&lt;=3,"",IF(Sauvegarde!Z133="","",Sauvegarde!Z133))</f>
      </c>
      <c r="X33" s="268">
        <f>IF(Sauvegarde!C147="","",Sauvegarde!C147)</f>
      </c>
      <c r="Y33" s="257">
        <f>IF(Sauvegarde!G147&gt;3,"",IF(Sauvegarde!Q147="","",Sauvegarde!Q147))</f>
      </c>
      <c r="Z33" s="257">
        <f>IF(Sauvegarde!G147&lt;=3,"",IF(Sauvegarde!R147="","",Sauvegarde!R147))</f>
      </c>
      <c r="AA33" s="257">
        <f>IF(Sauvegarde!I147&gt;3,"",IF(Sauvegarde!S147="","",Sauvegarde!S147))</f>
      </c>
      <c r="AB33" s="257">
        <f>IF(Sauvegarde!I147&lt;=3,"",IF(Sauvegarde!T147="","",Sauvegarde!T147))</f>
      </c>
      <c r="AC33" s="257">
        <f>IF(Sauvegarde!K147&gt;3,"",IF(Sauvegarde!U147="","",Sauvegarde!U147))</f>
      </c>
      <c r="AD33" s="257">
        <f>IF(Sauvegarde!K147&lt;=3,"",IF(Sauvegarde!V147="","",Sauvegarde!V147))</f>
      </c>
      <c r="AE33" s="257">
        <f>IF(Sauvegarde!M147&gt;3,"",IF(Sauvegarde!W147="","",Sauvegarde!W147))</f>
      </c>
      <c r="AF33" s="257">
        <f>IF(Sauvegarde!M147&lt;=3,"",IF(Sauvegarde!X147="","",Sauvegarde!X147))</f>
      </c>
      <c r="AG33" s="257">
        <f>IF(Sauvegarde!O147&gt;3,"",IF(Sauvegarde!Y147="","",Sauvegarde!Y147))</f>
      </c>
      <c r="AH33" s="257">
        <f>IF(Sauvegarde!O147&lt;=3,"",IF(Sauvegarde!Z147="","",Sauvegarde!Z147))</f>
      </c>
      <c r="AI33" s="1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29"/>
      <c r="AU33" s="29"/>
      <c r="AV33" s="29"/>
      <c r="AW33" s="29"/>
    </row>
    <row r="34" spans="1:49" ht="25.5" customHeight="1">
      <c r="A34" s="46">
        <v>250</v>
      </c>
      <c r="B34" s="266">
        <f>IF(Sauvegarde!C120="","",Sauvegarde!C120)</f>
      </c>
      <c r="C34" s="257">
        <f>IF(Sauvegarde!G120&gt;3,"",IF(Sauvegarde!Q120="","",Sauvegarde!Q120))</f>
      </c>
      <c r="D34" s="257">
        <f>IF(Sauvegarde!G120&lt;=3,"",IF(Sauvegarde!R120="","",Sauvegarde!R120))</f>
      </c>
      <c r="E34" s="257">
        <f>IF(Sauvegarde!I120&gt;3,"",IF(Sauvegarde!S120="","",Sauvegarde!S120))</f>
      </c>
      <c r="F34" s="257">
        <f>IF(Sauvegarde!I120&lt;=3,"",IF(Sauvegarde!T120="","",Sauvegarde!T120))</f>
      </c>
      <c r="G34" s="257">
        <f>IF(Sauvegarde!K120&gt;3,"",IF(Sauvegarde!U120="","",Sauvegarde!U120))</f>
      </c>
      <c r="H34" s="257">
        <f>IF(Sauvegarde!K120&lt;=3,"",IF(Sauvegarde!V120="","",Sauvegarde!V120))</f>
      </c>
      <c r="I34" s="257">
        <f>IF(Sauvegarde!M120&gt;3,"",IF(Sauvegarde!W120="","",Sauvegarde!W120))</f>
      </c>
      <c r="J34" s="257">
        <f>IF(Sauvegarde!M120&lt;=3,"",IF(Sauvegarde!X120="","",Sauvegarde!X120))</f>
      </c>
      <c r="K34" s="257">
        <f>IF(Sauvegarde!O120&gt;3,"",IF(Sauvegarde!Y120="","",Sauvegarde!Y120))</f>
      </c>
      <c r="L34" s="259">
        <f>IF(Sauvegarde!O120&lt;=3,"",IF(Sauvegarde!Z120="","",Sauvegarde!Z120))</f>
      </c>
      <c r="M34" s="268">
        <f>IF(Sauvegarde!C134="","",Sauvegarde!C134)</f>
      </c>
      <c r="N34" s="257">
        <f>IF(Sauvegarde!G134&gt;3,"",IF(Sauvegarde!Q134="","",Sauvegarde!Q134))</f>
      </c>
      <c r="O34" s="257">
        <f>IF(Sauvegarde!G134&lt;=3,"",IF(Sauvegarde!R134="","",Sauvegarde!R134))</f>
      </c>
      <c r="P34" s="257">
        <f>IF(Sauvegarde!I134&gt;3,"",IF(Sauvegarde!S134="","",Sauvegarde!S134))</f>
      </c>
      <c r="Q34" s="257">
        <f>IF(Sauvegarde!I134&lt;=3,"",IF(Sauvegarde!T134="","",Sauvegarde!T134))</f>
      </c>
      <c r="R34" s="257">
        <f>IF(Sauvegarde!K134&gt;3,"",IF(Sauvegarde!U134="","",Sauvegarde!U134))</f>
      </c>
      <c r="S34" s="257">
        <f>IF(Sauvegarde!K134&lt;=3,"",IF(Sauvegarde!V134="","",Sauvegarde!V134))</f>
      </c>
      <c r="T34" s="257">
        <f>IF(Sauvegarde!M134&gt;3,"",IF(Sauvegarde!W134="","",Sauvegarde!W134))</f>
      </c>
      <c r="U34" s="257">
        <f>IF(Sauvegarde!M134&lt;=3,"",IF(Sauvegarde!X134="","",Sauvegarde!X134))</f>
      </c>
      <c r="V34" s="257">
        <f>IF(Sauvegarde!O134&gt;3,"",IF(Sauvegarde!Y134="","",Sauvegarde!Y134))</f>
      </c>
      <c r="W34" s="259">
        <f>IF(Sauvegarde!O134&lt;=3,"",IF(Sauvegarde!Z134="","",Sauvegarde!Z134))</f>
      </c>
      <c r="X34" s="268">
        <f>IF(Sauvegarde!C148="","",Sauvegarde!C148)</f>
      </c>
      <c r="Y34" s="257">
        <f>IF(Sauvegarde!G148&gt;3,"",IF(Sauvegarde!Q148="","",Sauvegarde!Q148))</f>
      </c>
      <c r="Z34" s="257">
        <f>IF(Sauvegarde!G148&lt;=3,"",IF(Sauvegarde!R148="","",Sauvegarde!R148))</f>
      </c>
      <c r="AA34" s="257">
        <f>IF(Sauvegarde!I148&gt;3,"",IF(Sauvegarde!S148="","",Sauvegarde!S148))</f>
      </c>
      <c r="AB34" s="257">
        <f>IF(Sauvegarde!I148&lt;=3,"",IF(Sauvegarde!T148="","",Sauvegarde!T148))</f>
      </c>
      <c r="AC34" s="257">
        <f>IF(Sauvegarde!K148&gt;3,"",IF(Sauvegarde!U148="","",Sauvegarde!U148))</f>
      </c>
      <c r="AD34" s="257">
        <f>IF(Sauvegarde!K148&lt;=3,"",IF(Sauvegarde!V148="","",Sauvegarde!V148))</f>
      </c>
      <c r="AE34" s="257">
        <f>IF(Sauvegarde!M148&gt;3,"",IF(Sauvegarde!W148="","",Sauvegarde!W148))</f>
      </c>
      <c r="AF34" s="257">
        <f>IF(Sauvegarde!M148&lt;=3,"",IF(Sauvegarde!X148="","",Sauvegarde!X148))</f>
      </c>
      <c r="AG34" s="257">
        <f>IF(Sauvegarde!O148&gt;3,"",IF(Sauvegarde!Y148="","",Sauvegarde!Y148))</f>
      </c>
      <c r="AH34" s="257">
        <f>IF(Sauvegarde!O148&lt;=3,"",IF(Sauvegarde!Z148="","",Sauvegarde!Z148))</f>
      </c>
      <c r="AI34" s="1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29"/>
      <c r="AU34" s="29"/>
      <c r="AV34" s="29"/>
      <c r="AW34" s="29"/>
    </row>
    <row r="35" spans="1:49" ht="25.5" customHeight="1">
      <c r="A35" s="46">
        <v>300</v>
      </c>
      <c r="B35" s="266">
        <f>IF(Sauvegarde!C121="","",Sauvegarde!C121)</f>
      </c>
      <c r="C35" s="257">
        <f>IF(Sauvegarde!G121&gt;3,"",IF(Sauvegarde!Q121="","",Sauvegarde!Q121))</f>
      </c>
      <c r="D35" s="257">
        <f>IF(Sauvegarde!G121&lt;=3,"",IF(Sauvegarde!R121="","",Sauvegarde!R121))</f>
      </c>
      <c r="E35" s="257">
        <f>IF(Sauvegarde!I121&gt;3,"",IF(Sauvegarde!S121="","",Sauvegarde!S121))</f>
      </c>
      <c r="F35" s="257">
        <f>IF(Sauvegarde!I121&lt;=3,"",IF(Sauvegarde!T121="","",Sauvegarde!T121))</f>
      </c>
      <c r="G35" s="257">
        <f>IF(Sauvegarde!K121&gt;3,"",IF(Sauvegarde!U121="","",Sauvegarde!U121))</f>
      </c>
      <c r="H35" s="257">
        <f>IF(Sauvegarde!K121&lt;=3,"",IF(Sauvegarde!V121="","",Sauvegarde!V121))</f>
      </c>
      <c r="I35" s="257">
        <f>IF(Sauvegarde!M121&gt;3,"",IF(Sauvegarde!W121="","",Sauvegarde!W121))</f>
      </c>
      <c r="J35" s="257">
        <f>IF(Sauvegarde!M121&lt;=3,"",IF(Sauvegarde!X121="","",Sauvegarde!X121))</f>
      </c>
      <c r="K35" s="257">
        <f>IF(Sauvegarde!O121&gt;3,"",IF(Sauvegarde!Y121="","",Sauvegarde!Y121))</f>
      </c>
      <c r="L35" s="259">
        <f>IF(Sauvegarde!O121&lt;=3,"",IF(Sauvegarde!Z121="","",Sauvegarde!Z121))</f>
      </c>
      <c r="M35" s="268">
        <f>IF(Sauvegarde!C135="","",Sauvegarde!C135)</f>
      </c>
      <c r="N35" s="257">
        <f>IF(Sauvegarde!G135&gt;3,"",IF(Sauvegarde!Q135="","",Sauvegarde!Q135))</f>
      </c>
      <c r="O35" s="257">
        <f>IF(Sauvegarde!G135&lt;=3,"",IF(Sauvegarde!R135="","",Sauvegarde!R135))</f>
      </c>
      <c r="P35" s="257">
        <f>IF(Sauvegarde!I135&gt;3,"",IF(Sauvegarde!S135="","",Sauvegarde!S135))</f>
      </c>
      <c r="Q35" s="257">
        <f>IF(Sauvegarde!I135&lt;=3,"",IF(Sauvegarde!T135="","",Sauvegarde!T135))</f>
      </c>
      <c r="R35" s="257">
        <f>IF(Sauvegarde!K135&gt;3,"",IF(Sauvegarde!U135="","",Sauvegarde!U135))</f>
      </c>
      <c r="S35" s="257">
        <f>IF(Sauvegarde!K135&lt;=3,"",IF(Sauvegarde!V135="","",Sauvegarde!V135))</f>
      </c>
      <c r="T35" s="257">
        <f>IF(Sauvegarde!M135&gt;3,"",IF(Sauvegarde!W135="","",Sauvegarde!W135))</f>
      </c>
      <c r="U35" s="257">
        <f>IF(Sauvegarde!M135&lt;=3,"",IF(Sauvegarde!X135="","",Sauvegarde!X135))</f>
      </c>
      <c r="V35" s="257">
        <f>IF(Sauvegarde!O135&gt;3,"",IF(Sauvegarde!Y135="","",Sauvegarde!Y135))</f>
      </c>
      <c r="W35" s="259">
        <f>IF(Sauvegarde!O135&lt;=3,"",IF(Sauvegarde!Z135="","",Sauvegarde!Z135))</f>
      </c>
      <c r="X35" s="268">
        <f>IF(Sauvegarde!C149="","",Sauvegarde!C149)</f>
      </c>
      <c r="Y35" s="257">
        <f>IF(Sauvegarde!G149&gt;3,"",IF(Sauvegarde!Q149="","",Sauvegarde!Q149))</f>
      </c>
      <c r="Z35" s="257">
        <f>IF(Sauvegarde!G149&lt;=3,"",IF(Sauvegarde!R149="","",Sauvegarde!R149))</f>
      </c>
      <c r="AA35" s="257">
        <f>IF(Sauvegarde!I149&gt;3,"",IF(Sauvegarde!S149="","",Sauvegarde!S149))</f>
      </c>
      <c r="AB35" s="257">
        <f>IF(Sauvegarde!I149&lt;=3,"",IF(Sauvegarde!T149="","",Sauvegarde!T149))</f>
      </c>
      <c r="AC35" s="257">
        <f>IF(Sauvegarde!K149&gt;3,"",IF(Sauvegarde!U149="","",Sauvegarde!U149))</f>
      </c>
      <c r="AD35" s="257">
        <f>IF(Sauvegarde!K149&lt;=3,"",IF(Sauvegarde!V149="","",Sauvegarde!V149))</f>
      </c>
      <c r="AE35" s="257">
        <f>IF(Sauvegarde!M149&gt;3,"",IF(Sauvegarde!W149="","",Sauvegarde!W149))</f>
      </c>
      <c r="AF35" s="257">
        <f>IF(Sauvegarde!M149&lt;=3,"",IF(Sauvegarde!X149="","",Sauvegarde!X149))</f>
      </c>
      <c r="AG35" s="257">
        <f>IF(Sauvegarde!O149&gt;3,"",IF(Sauvegarde!Y149="","",Sauvegarde!Y149))</f>
      </c>
      <c r="AH35" s="257">
        <f>IF(Sauvegarde!O149&lt;=3,"",IF(Sauvegarde!Z149="","",Sauvegarde!Z149))</f>
      </c>
      <c r="AI35" s="1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</row>
    <row r="36" spans="1:49" ht="25.5" customHeight="1">
      <c r="A36" s="46">
        <v>450</v>
      </c>
      <c r="B36" s="266">
        <f>IF(Sauvegarde!C122="","",Sauvegarde!C122)</f>
      </c>
      <c r="C36" s="257">
        <f>IF(Sauvegarde!G122&gt;3,"",IF(Sauvegarde!Q122="","",Sauvegarde!Q122))</f>
      </c>
      <c r="D36" s="257">
        <f>IF(Sauvegarde!G122&lt;=3,"",IF(Sauvegarde!R122="","",Sauvegarde!R122))</f>
      </c>
      <c r="E36" s="257">
        <f>IF(Sauvegarde!I122&gt;3,"",IF(Sauvegarde!S122="","",Sauvegarde!S122))</f>
      </c>
      <c r="F36" s="257">
        <f>IF(Sauvegarde!I122&lt;=3,"",IF(Sauvegarde!T122="","",Sauvegarde!T122))</f>
      </c>
      <c r="G36" s="257">
        <f>IF(Sauvegarde!K122&gt;3,"",IF(Sauvegarde!U122="","",Sauvegarde!U122))</f>
      </c>
      <c r="H36" s="257">
        <f>IF(Sauvegarde!K122&lt;=3,"",IF(Sauvegarde!V122="","",Sauvegarde!V122))</f>
      </c>
      <c r="I36" s="257">
        <f>IF(Sauvegarde!M122&gt;3,"",IF(Sauvegarde!W122="","",Sauvegarde!W122))</f>
      </c>
      <c r="J36" s="257">
        <f>IF(Sauvegarde!M122&lt;=3,"",IF(Sauvegarde!X122="","",Sauvegarde!X122))</f>
      </c>
      <c r="K36" s="257">
        <f>IF(Sauvegarde!O122&gt;3,"",IF(Sauvegarde!Y122="","",Sauvegarde!Y122))</f>
      </c>
      <c r="L36" s="259">
        <f>IF(Sauvegarde!O122&lt;=3,"",IF(Sauvegarde!Z122="","",Sauvegarde!Z122))</f>
      </c>
      <c r="M36" s="268">
        <f>IF(Sauvegarde!C136="","",Sauvegarde!C136)</f>
      </c>
      <c r="N36" s="257">
        <f>IF(Sauvegarde!G136&gt;3,"",IF(Sauvegarde!Q136="","",Sauvegarde!Q136))</f>
      </c>
      <c r="O36" s="257">
        <f>IF(Sauvegarde!G136&lt;=3,"",IF(Sauvegarde!R136="","",Sauvegarde!R136))</f>
      </c>
      <c r="P36" s="257">
        <f>IF(Sauvegarde!I136&gt;3,"",IF(Sauvegarde!S136="","",Sauvegarde!S136))</f>
      </c>
      <c r="Q36" s="257">
        <f>IF(Sauvegarde!I136&lt;=3,"",IF(Sauvegarde!T136="","",Sauvegarde!T136))</f>
      </c>
      <c r="R36" s="257">
        <f>IF(Sauvegarde!K136&gt;3,"",IF(Sauvegarde!U136="","",Sauvegarde!U136))</f>
      </c>
      <c r="S36" s="257">
        <f>IF(Sauvegarde!K136&lt;=3,"",IF(Sauvegarde!V136="","",Sauvegarde!V136))</f>
      </c>
      <c r="T36" s="257">
        <f>IF(Sauvegarde!M136&gt;3,"",IF(Sauvegarde!W136="","",Sauvegarde!W136))</f>
      </c>
      <c r="U36" s="257">
        <f>IF(Sauvegarde!M136&lt;=3,"",IF(Sauvegarde!X136="","",Sauvegarde!X136))</f>
      </c>
      <c r="V36" s="257">
        <f>IF(Sauvegarde!O136&gt;3,"",IF(Sauvegarde!Y136="","",Sauvegarde!Y136))</f>
      </c>
      <c r="W36" s="259">
        <f>IF(Sauvegarde!O136&lt;=3,"",IF(Sauvegarde!Z136="","",Sauvegarde!Z136))</f>
      </c>
      <c r="X36" s="268">
        <f>IF(Sauvegarde!C150="","",Sauvegarde!C150)</f>
      </c>
      <c r="Y36" s="257">
        <f>IF(Sauvegarde!G150&gt;3,"",IF(Sauvegarde!Q150="","",Sauvegarde!Q150))</f>
      </c>
      <c r="Z36" s="257">
        <f>IF(Sauvegarde!G150&lt;=3,"",IF(Sauvegarde!R150="","",Sauvegarde!R150))</f>
      </c>
      <c r="AA36" s="257">
        <f>IF(Sauvegarde!I150&gt;3,"",IF(Sauvegarde!S150="","",Sauvegarde!S150))</f>
      </c>
      <c r="AB36" s="257">
        <f>IF(Sauvegarde!I150&lt;=3,"",IF(Sauvegarde!T150="","",Sauvegarde!T150))</f>
      </c>
      <c r="AC36" s="257">
        <f>IF(Sauvegarde!K150&gt;3,"",IF(Sauvegarde!U150="","",Sauvegarde!U150))</f>
      </c>
      <c r="AD36" s="257">
        <f>IF(Sauvegarde!K150&lt;=3,"",IF(Sauvegarde!V150="","",Sauvegarde!V150))</f>
      </c>
      <c r="AE36" s="257">
        <f>IF(Sauvegarde!M150&gt;3,"",IF(Sauvegarde!W150="","",Sauvegarde!W150))</f>
      </c>
      <c r="AF36" s="257">
        <f>IF(Sauvegarde!M150&lt;=3,"",IF(Sauvegarde!X150="","",Sauvegarde!X150))</f>
      </c>
      <c r="AG36" s="257">
        <f>IF(Sauvegarde!O150&gt;3,"",IF(Sauvegarde!Y150="","",Sauvegarde!Y150))</f>
      </c>
      <c r="AH36" s="257">
        <f>IF(Sauvegarde!O150&lt;=3,"",IF(Sauvegarde!Z150="","",Sauvegarde!Z150))</f>
      </c>
      <c r="AI36" s="1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49" ht="25.5" customHeight="1" thickBot="1">
      <c r="A37" s="47">
        <v>600</v>
      </c>
      <c r="B37" s="266">
        <f>IF(Sauvegarde!C123="","",Sauvegarde!C123)</f>
      </c>
      <c r="C37" s="257">
        <f>IF(Sauvegarde!G123&gt;3,"",IF(Sauvegarde!Q123="","",Sauvegarde!Q123))</f>
      </c>
      <c r="D37" s="257">
        <f>IF(Sauvegarde!G123&lt;=3,"",IF(Sauvegarde!R123="","",Sauvegarde!R123))</f>
      </c>
      <c r="E37" s="257">
        <f>IF(Sauvegarde!I123&gt;3,"",IF(Sauvegarde!S123="","",Sauvegarde!S123))</f>
      </c>
      <c r="F37" s="257">
        <f>IF(Sauvegarde!I123&lt;=3,"",IF(Sauvegarde!T123="","",Sauvegarde!T123))</f>
      </c>
      <c r="G37" s="257">
        <f>IF(Sauvegarde!K123&gt;3,"",IF(Sauvegarde!U123="","",Sauvegarde!U123))</f>
      </c>
      <c r="H37" s="257">
        <f>IF(Sauvegarde!K123&lt;=3,"",IF(Sauvegarde!V123="","",Sauvegarde!V123))</f>
      </c>
      <c r="I37" s="257">
        <f>IF(Sauvegarde!M123&gt;3,"",IF(Sauvegarde!W123="","",Sauvegarde!W123))</f>
      </c>
      <c r="J37" s="257">
        <f>IF(Sauvegarde!M123&lt;=3,"",IF(Sauvegarde!X123="","",Sauvegarde!X123))</f>
      </c>
      <c r="K37" s="257">
        <f>IF(Sauvegarde!O123&gt;3,"",IF(Sauvegarde!Y123="","",Sauvegarde!Y123))</f>
      </c>
      <c r="L37" s="259">
        <f>IF(Sauvegarde!O123&lt;=3,"",IF(Sauvegarde!Z123="","",Sauvegarde!Z123))</f>
      </c>
      <c r="M37" s="268">
        <f>IF(Sauvegarde!C137="","",Sauvegarde!C137)</f>
      </c>
      <c r="N37" s="257">
        <f>IF(Sauvegarde!G137&gt;3,"",IF(Sauvegarde!Q137="","",Sauvegarde!Q137))</f>
      </c>
      <c r="O37" s="257">
        <f>IF(Sauvegarde!G137&lt;=3,"",IF(Sauvegarde!R137="","",Sauvegarde!R137))</f>
      </c>
      <c r="P37" s="257">
        <f>IF(Sauvegarde!I137&gt;3,"",IF(Sauvegarde!S137="","",Sauvegarde!S137))</f>
      </c>
      <c r="Q37" s="257">
        <f>IF(Sauvegarde!I137&lt;=3,"",IF(Sauvegarde!T137="","",Sauvegarde!T137))</f>
      </c>
      <c r="R37" s="257">
        <f>IF(Sauvegarde!K137&gt;3,"",IF(Sauvegarde!U137="","",Sauvegarde!U137))</f>
      </c>
      <c r="S37" s="257">
        <f>IF(Sauvegarde!K137&lt;=3,"",IF(Sauvegarde!V137="","",Sauvegarde!V137))</f>
      </c>
      <c r="T37" s="257">
        <f>IF(Sauvegarde!M137&gt;3,"",IF(Sauvegarde!W137="","",Sauvegarde!W137))</f>
      </c>
      <c r="U37" s="257">
        <f>IF(Sauvegarde!M137&lt;=3,"",IF(Sauvegarde!X137="","",Sauvegarde!X137))</f>
      </c>
      <c r="V37" s="257">
        <f>IF(Sauvegarde!O137&gt;3,"",IF(Sauvegarde!Y137="","",Sauvegarde!Y137))</f>
      </c>
      <c r="W37" s="259">
        <f>IF(Sauvegarde!O137&lt;=3,"",IF(Sauvegarde!Z137="","",Sauvegarde!Z137))</f>
      </c>
      <c r="X37" s="268">
        <f>IF(Sauvegarde!C151="","",Sauvegarde!C151)</f>
      </c>
      <c r="Y37" s="257">
        <f>IF(Sauvegarde!G151&gt;3,"",IF(Sauvegarde!Q151="","",Sauvegarde!Q151))</f>
      </c>
      <c r="Z37" s="257">
        <f>IF(Sauvegarde!G151&lt;=3,"",IF(Sauvegarde!R151="","",Sauvegarde!R151))</f>
      </c>
      <c r="AA37" s="257">
        <f>IF(Sauvegarde!I151&gt;3,"",IF(Sauvegarde!S151="","",Sauvegarde!S151))</f>
      </c>
      <c r="AB37" s="257">
        <f>IF(Sauvegarde!I151&lt;=3,"",IF(Sauvegarde!T151="","",Sauvegarde!T151))</f>
      </c>
      <c r="AC37" s="257">
        <f>IF(Sauvegarde!K151&gt;3,"",IF(Sauvegarde!U151="","",Sauvegarde!U151))</f>
      </c>
      <c r="AD37" s="257">
        <f>IF(Sauvegarde!K151&lt;=3,"",IF(Sauvegarde!V151="","",Sauvegarde!V151))</f>
      </c>
      <c r="AE37" s="257">
        <f>IF(Sauvegarde!M151&gt;3,"",IF(Sauvegarde!W151="","",Sauvegarde!W151))</f>
      </c>
      <c r="AF37" s="257">
        <f>IF(Sauvegarde!M151&lt;=3,"",IF(Sauvegarde!X151="","",Sauvegarde!X151))</f>
      </c>
      <c r="AG37" s="257">
        <f>IF(Sauvegarde!O151&gt;3,"",IF(Sauvegarde!Y151="","",Sauvegarde!Y151))</f>
      </c>
      <c r="AH37" s="257">
        <f>IF(Sauvegarde!O151&lt;=3,"",IF(Sauvegarde!Z151="","",Sauvegarde!Z151))</f>
      </c>
      <c r="AI37" s="1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ht="25.5" customHeight="1">
      <c r="A38" s="58" t="s">
        <v>21</v>
      </c>
      <c r="B38" s="210"/>
      <c r="C38" s="217"/>
      <c r="D38" s="216">
        <f>IF(D30="","",AVERAGE(D30:D37))</f>
      </c>
      <c r="E38" s="216"/>
      <c r="F38" s="216">
        <f aca="true" t="shared" si="3" ref="F38:AH38">IF(F30="","",AVERAGE(F30:F37))</f>
      </c>
      <c r="G38" s="216"/>
      <c r="H38" s="216">
        <f t="shared" si="3"/>
      </c>
      <c r="I38" s="216"/>
      <c r="J38" s="216">
        <f t="shared" si="3"/>
      </c>
      <c r="K38" s="216"/>
      <c r="L38" s="232">
        <f t="shared" si="3"/>
      </c>
      <c r="M38" s="234"/>
      <c r="N38" s="216"/>
      <c r="O38" s="216">
        <f t="shared" si="3"/>
      </c>
      <c r="P38" s="216"/>
      <c r="Q38" s="216">
        <f t="shared" si="3"/>
      </c>
      <c r="R38" s="216"/>
      <c r="S38" s="216">
        <f t="shared" si="3"/>
      </c>
      <c r="T38" s="216"/>
      <c r="U38" s="216">
        <f t="shared" si="3"/>
      </c>
      <c r="V38" s="216"/>
      <c r="W38" s="219">
        <f t="shared" si="3"/>
      </c>
      <c r="X38" s="234"/>
      <c r="Y38" s="233"/>
      <c r="Z38" s="216">
        <f t="shared" si="3"/>
      </c>
      <c r="AA38" s="216"/>
      <c r="AB38" s="216">
        <f t="shared" si="3"/>
      </c>
      <c r="AC38" s="216"/>
      <c r="AD38" s="216">
        <f t="shared" si="3"/>
      </c>
      <c r="AE38" s="216"/>
      <c r="AF38" s="216">
        <f t="shared" si="3"/>
      </c>
      <c r="AG38" s="216"/>
      <c r="AH38" s="219">
        <f t="shared" si="3"/>
      </c>
      <c r="AI38" s="1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1:49" ht="25.5" customHeight="1">
      <c r="A39" s="59" t="s">
        <v>45</v>
      </c>
      <c r="B39" s="59"/>
      <c r="C39" s="218"/>
      <c r="D39" s="61">
        <f>IF(D33="","",MAX(D30:D37))</f>
      </c>
      <c r="E39" s="61"/>
      <c r="F39" s="61">
        <f aca="true" t="shared" si="4" ref="F39:AH39">IF(F33="","",MAX(F30:F37))</f>
      </c>
      <c r="G39" s="61"/>
      <c r="H39" s="61">
        <f t="shared" si="4"/>
      </c>
      <c r="I39" s="61"/>
      <c r="J39" s="61">
        <f t="shared" si="4"/>
      </c>
      <c r="K39" s="61"/>
      <c r="L39" s="65">
        <f t="shared" si="4"/>
      </c>
      <c r="M39" s="48"/>
      <c r="N39" s="61"/>
      <c r="O39" s="61">
        <f t="shared" si="4"/>
      </c>
      <c r="P39" s="61"/>
      <c r="Q39" s="61">
        <f t="shared" si="4"/>
      </c>
      <c r="R39" s="61"/>
      <c r="S39" s="61">
        <f t="shared" si="4"/>
      </c>
      <c r="T39" s="61"/>
      <c r="U39" s="61">
        <f t="shared" si="4"/>
      </c>
      <c r="V39" s="61"/>
      <c r="W39" s="62">
        <f t="shared" si="4"/>
      </c>
      <c r="X39" s="48"/>
      <c r="Y39" s="43"/>
      <c r="Z39" s="61">
        <f t="shared" si="4"/>
      </c>
      <c r="AA39" s="61"/>
      <c r="AB39" s="61">
        <f t="shared" si="4"/>
      </c>
      <c r="AC39" s="61"/>
      <c r="AD39" s="61">
        <f t="shared" si="4"/>
      </c>
      <c r="AE39" s="61"/>
      <c r="AF39" s="61">
        <f t="shared" si="4"/>
      </c>
      <c r="AG39" s="61"/>
      <c r="AH39" s="62">
        <f t="shared" si="4"/>
      </c>
      <c r="AI39" s="1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ht="25.5" customHeight="1" thickBot="1">
      <c r="A40" s="60" t="s">
        <v>46</v>
      </c>
      <c r="B40" s="60"/>
      <c r="C40" s="240"/>
      <c r="D40" s="63">
        <f>IF(D34="","",MIN(D30:D37))</f>
      </c>
      <c r="E40" s="63"/>
      <c r="F40" s="63">
        <f aca="true" t="shared" si="5" ref="F40:AH40">IF(F34="","",MIN(F30:F37))</f>
      </c>
      <c r="G40" s="63"/>
      <c r="H40" s="63">
        <f t="shared" si="5"/>
      </c>
      <c r="I40" s="63"/>
      <c r="J40" s="63">
        <f t="shared" si="5"/>
      </c>
      <c r="K40" s="63"/>
      <c r="L40" s="66">
        <f t="shared" si="5"/>
      </c>
      <c r="M40" s="49"/>
      <c r="N40" s="63"/>
      <c r="O40" s="63">
        <f t="shared" si="5"/>
      </c>
      <c r="P40" s="63"/>
      <c r="Q40" s="63">
        <f t="shared" si="5"/>
      </c>
      <c r="R40" s="63"/>
      <c r="S40" s="63">
        <f t="shared" si="5"/>
      </c>
      <c r="T40" s="63"/>
      <c r="U40" s="63">
        <f t="shared" si="5"/>
      </c>
      <c r="V40" s="63"/>
      <c r="W40" s="64">
        <f t="shared" si="5"/>
      </c>
      <c r="X40" s="49"/>
      <c r="Y40" s="44"/>
      <c r="Z40" s="63">
        <f t="shared" si="5"/>
      </c>
      <c r="AA40" s="63"/>
      <c r="AB40" s="63">
        <f t="shared" si="5"/>
      </c>
      <c r="AC40" s="63"/>
      <c r="AD40" s="63">
        <f t="shared" si="5"/>
      </c>
      <c r="AE40" s="63"/>
      <c r="AF40" s="63">
        <f t="shared" si="5"/>
      </c>
      <c r="AG40" s="63"/>
      <c r="AH40" s="64">
        <f t="shared" si="5"/>
      </c>
      <c r="AI40" s="1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49" ht="15" customHeight="1">
      <c r="A41" s="21"/>
      <c r="B41" s="21"/>
      <c r="C41" s="21"/>
      <c r="D41" s="35"/>
      <c r="E41" s="35"/>
      <c r="F41" s="35"/>
      <c r="G41" s="35"/>
      <c r="H41" s="35"/>
      <c r="I41" s="35"/>
      <c r="J41" s="36"/>
      <c r="K41" s="36"/>
      <c r="L41" s="36"/>
      <c r="M41" s="36"/>
      <c r="N41" s="36"/>
      <c r="O41" s="35"/>
      <c r="P41" s="35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1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ht="15" customHeight="1">
      <c r="A42" s="21"/>
      <c r="B42" s="21"/>
      <c r="C42" s="21"/>
      <c r="D42" s="21"/>
      <c r="E42" s="21"/>
      <c r="F42" s="21"/>
      <c r="G42" s="21"/>
      <c r="H42" s="21"/>
      <c r="I42" s="21"/>
      <c r="J42" s="28"/>
      <c r="K42" s="28"/>
      <c r="L42" s="28"/>
      <c r="M42" s="28"/>
      <c r="N42" s="28"/>
      <c r="O42" s="21"/>
      <c r="P42" s="2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ht="15" customHeight="1">
      <c r="A43" s="21"/>
      <c r="B43" s="21"/>
      <c r="C43" s="21"/>
      <c r="D43" s="21"/>
      <c r="E43" s="21"/>
      <c r="F43" s="21"/>
      <c r="G43" s="21"/>
      <c r="H43" s="21"/>
      <c r="I43" s="21"/>
      <c r="J43" s="28"/>
      <c r="K43" s="28"/>
      <c r="L43" s="28"/>
      <c r="M43" s="28"/>
      <c r="N43" s="28"/>
      <c r="O43" s="21"/>
      <c r="P43" s="2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49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8"/>
      <c r="K44" s="28"/>
      <c r="L44" s="28"/>
      <c r="M44" s="28"/>
      <c r="N44" s="28"/>
      <c r="O44" s="21"/>
      <c r="P44" s="2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28:31" ht="12.75">
      <c r="AB45" s="29"/>
      <c r="AC45" s="29"/>
      <c r="AD45" s="29"/>
      <c r="AE45" s="29"/>
    </row>
    <row r="46" spans="28:31" ht="12.75">
      <c r="AB46" s="29"/>
      <c r="AC46" s="29"/>
      <c r="AD46" s="29"/>
      <c r="AE46" s="29"/>
    </row>
    <row r="47" spans="28:31" ht="12.75">
      <c r="AB47" s="29"/>
      <c r="AC47" s="29"/>
      <c r="AD47" s="29"/>
      <c r="AE47" s="29"/>
    </row>
    <row r="48" spans="28:31" ht="12.75">
      <c r="AB48" s="29"/>
      <c r="AC48" s="29"/>
      <c r="AD48" s="29"/>
      <c r="AE48" s="29"/>
    </row>
  </sheetData>
  <sheetProtection password="CAC9" sheet="1"/>
  <mergeCells count="40">
    <mergeCell ref="Y6:Z6"/>
    <mergeCell ref="AA6:AB6"/>
    <mergeCell ref="AC6:AD6"/>
    <mergeCell ref="AE6:AF6"/>
    <mergeCell ref="AG6:AH6"/>
    <mergeCell ref="E6:F6"/>
    <mergeCell ref="G6:H6"/>
    <mergeCell ref="I6:J6"/>
    <mergeCell ref="K6:L6"/>
    <mergeCell ref="N6:O6"/>
    <mergeCell ref="P6:Q6"/>
    <mergeCell ref="D9:AH9"/>
    <mergeCell ref="D29:AH29"/>
    <mergeCell ref="Q2:S2"/>
    <mergeCell ref="Q3:S3"/>
    <mergeCell ref="V7:W7"/>
    <mergeCell ref="Y7:Z7"/>
    <mergeCell ref="AA7:AB7"/>
    <mergeCell ref="AE7:AF7"/>
    <mergeCell ref="AG7:AH7"/>
    <mergeCell ref="B4:L4"/>
    <mergeCell ref="X4:AH4"/>
    <mergeCell ref="C7:D7"/>
    <mergeCell ref="C5:L5"/>
    <mergeCell ref="N5:W5"/>
    <mergeCell ref="Y5:AH5"/>
    <mergeCell ref="AC7:AD7"/>
    <mergeCell ref="E7:F7"/>
    <mergeCell ref="G7:H7"/>
    <mergeCell ref="I7:J7"/>
    <mergeCell ref="M4:W4"/>
    <mergeCell ref="R6:S6"/>
    <mergeCell ref="T6:U6"/>
    <mergeCell ref="V6:W6"/>
    <mergeCell ref="C6:D6"/>
    <mergeCell ref="K7:L7"/>
    <mergeCell ref="N7:O7"/>
    <mergeCell ref="R7:S7"/>
    <mergeCell ref="T7:U7"/>
    <mergeCell ref="P7:Q7"/>
  </mergeCells>
  <conditionalFormatting sqref="C10:C17">
    <cfRule type="cellIs" priority="94" dxfId="1" operator="notBetween" stopIfTrue="1">
      <formula>-0.3</formula>
      <formula>0.3</formula>
    </cfRule>
  </conditionalFormatting>
  <conditionalFormatting sqref="D10:D17">
    <cfRule type="cellIs" priority="95" dxfId="1" operator="notBetween" stopIfTrue="1">
      <formula>-10</formula>
      <formula>10</formula>
    </cfRule>
  </conditionalFormatting>
  <conditionalFormatting sqref="C10:D17">
    <cfRule type="cellIs" priority="93" dxfId="0" operator="equal" stopIfTrue="1">
      <formula>""</formula>
    </cfRule>
  </conditionalFormatting>
  <conditionalFormatting sqref="E10:E17">
    <cfRule type="cellIs" priority="91" dxfId="1" operator="notBetween" stopIfTrue="1">
      <formula>-0.3</formula>
      <formula>0.3</formula>
    </cfRule>
  </conditionalFormatting>
  <conditionalFormatting sqref="F10:F17">
    <cfRule type="cellIs" priority="92" dxfId="1" operator="notBetween" stopIfTrue="1">
      <formula>-10</formula>
      <formula>10</formula>
    </cfRule>
  </conditionalFormatting>
  <conditionalFormatting sqref="E10:F17">
    <cfRule type="cellIs" priority="90" dxfId="0" operator="equal" stopIfTrue="1">
      <formula>""</formula>
    </cfRule>
  </conditionalFormatting>
  <conditionalFormatting sqref="G10:G17">
    <cfRule type="cellIs" priority="88" dxfId="1" operator="notBetween" stopIfTrue="1">
      <formula>-0.3</formula>
      <formula>0.3</formula>
    </cfRule>
  </conditionalFormatting>
  <conditionalFormatting sqref="H10:H17">
    <cfRule type="cellIs" priority="89" dxfId="1" operator="notBetween" stopIfTrue="1">
      <formula>-10</formula>
      <formula>10</formula>
    </cfRule>
  </conditionalFormatting>
  <conditionalFormatting sqref="G10:H17">
    <cfRule type="cellIs" priority="87" dxfId="0" operator="equal" stopIfTrue="1">
      <formula>""</formula>
    </cfRule>
  </conditionalFormatting>
  <conditionalFormatting sqref="I10:I17">
    <cfRule type="cellIs" priority="85" dxfId="1" operator="notBetween" stopIfTrue="1">
      <formula>-0.3</formula>
      <formula>0.3</formula>
    </cfRule>
  </conditionalFormatting>
  <conditionalFormatting sqref="J10:J17">
    <cfRule type="cellIs" priority="86" dxfId="1" operator="notBetween" stopIfTrue="1">
      <formula>-10</formula>
      <formula>10</formula>
    </cfRule>
  </conditionalFormatting>
  <conditionalFormatting sqref="I10:J17">
    <cfRule type="cellIs" priority="84" dxfId="0" operator="equal" stopIfTrue="1">
      <formula>""</formula>
    </cfRule>
  </conditionalFormatting>
  <conditionalFormatting sqref="K10:K17">
    <cfRule type="cellIs" priority="82" dxfId="1" operator="notBetween" stopIfTrue="1">
      <formula>-0.3</formula>
      <formula>0.3</formula>
    </cfRule>
  </conditionalFormatting>
  <conditionalFormatting sqref="L10:L17">
    <cfRule type="cellIs" priority="83" dxfId="1" operator="notBetween" stopIfTrue="1">
      <formula>-10</formula>
      <formula>10</formula>
    </cfRule>
  </conditionalFormatting>
  <conditionalFormatting sqref="K10:L17">
    <cfRule type="cellIs" priority="81" dxfId="0" operator="equal" stopIfTrue="1">
      <formula>""</formula>
    </cfRule>
  </conditionalFormatting>
  <conditionalFormatting sqref="N10:N17">
    <cfRule type="cellIs" priority="79" dxfId="1" operator="notBetween" stopIfTrue="1">
      <formula>-0.3</formula>
      <formula>0.3</formula>
    </cfRule>
  </conditionalFormatting>
  <conditionalFormatting sqref="O10:O17">
    <cfRule type="cellIs" priority="80" dxfId="1" operator="notBetween" stopIfTrue="1">
      <formula>-10</formula>
      <formula>10</formula>
    </cfRule>
  </conditionalFormatting>
  <conditionalFormatting sqref="N10:O17">
    <cfRule type="cellIs" priority="78" dxfId="0" operator="equal" stopIfTrue="1">
      <formula>""</formula>
    </cfRule>
  </conditionalFormatting>
  <conditionalFormatting sqref="P10:P17">
    <cfRule type="cellIs" priority="75" dxfId="1" operator="notBetween" stopIfTrue="1">
      <formula>-0.3</formula>
      <formula>0.3</formula>
    </cfRule>
  </conditionalFormatting>
  <conditionalFormatting sqref="Q10:Q17">
    <cfRule type="cellIs" priority="76" dxfId="1" operator="notBetween" stopIfTrue="1">
      <formula>-10</formula>
      <formula>10</formula>
    </cfRule>
  </conditionalFormatting>
  <conditionalFormatting sqref="P10:Q17">
    <cfRule type="cellIs" priority="74" dxfId="0" operator="equal" stopIfTrue="1">
      <formula>""</formula>
    </cfRule>
  </conditionalFormatting>
  <conditionalFormatting sqref="R10:R17">
    <cfRule type="cellIs" priority="71" dxfId="1" operator="notBetween" stopIfTrue="1">
      <formula>-0.3</formula>
      <formula>0.3</formula>
    </cfRule>
  </conditionalFormatting>
  <conditionalFormatting sqref="S10:S17">
    <cfRule type="cellIs" priority="72" dxfId="1" operator="notBetween" stopIfTrue="1">
      <formula>-10</formula>
      <formula>10</formula>
    </cfRule>
  </conditionalFormatting>
  <conditionalFormatting sqref="R10:S17">
    <cfRule type="cellIs" priority="70" dxfId="0" operator="equal" stopIfTrue="1">
      <formula>""</formula>
    </cfRule>
  </conditionalFormatting>
  <conditionalFormatting sqref="T10:T17">
    <cfRule type="cellIs" priority="67" dxfId="1" operator="notBetween" stopIfTrue="1">
      <formula>-0.3</formula>
      <formula>0.3</formula>
    </cfRule>
  </conditionalFormatting>
  <conditionalFormatting sqref="U10:U17">
    <cfRule type="cellIs" priority="68" dxfId="1" operator="notBetween" stopIfTrue="1">
      <formula>-10</formula>
      <formula>10</formula>
    </cfRule>
  </conditionalFormatting>
  <conditionalFormatting sqref="T10:U17">
    <cfRule type="cellIs" priority="66" dxfId="0" operator="equal" stopIfTrue="1">
      <formula>""</formula>
    </cfRule>
  </conditionalFormatting>
  <conditionalFormatting sqref="V10:V17">
    <cfRule type="cellIs" priority="63" dxfId="1" operator="notBetween" stopIfTrue="1">
      <formula>-0.3</formula>
      <formula>0.3</formula>
    </cfRule>
  </conditionalFormatting>
  <conditionalFormatting sqref="W10:W17">
    <cfRule type="cellIs" priority="64" dxfId="1" operator="notBetween" stopIfTrue="1">
      <formula>-10</formula>
      <formula>10</formula>
    </cfRule>
  </conditionalFormatting>
  <conditionalFormatting sqref="V10:W17">
    <cfRule type="cellIs" priority="62" dxfId="0" operator="equal" stopIfTrue="1">
      <formula>""</formula>
    </cfRule>
  </conditionalFormatting>
  <conditionalFormatting sqref="Y10:Y17">
    <cfRule type="cellIs" priority="59" dxfId="1" operator="notBetween" stopIfTrue="1">
      <formula>-0.3</formula>
      <formula>0.3</formula>
    </cfRule>
  </conditionalFormatting>
  <conditionalFormatting sqref="Z10:Z17">
    <cfRule type="cellIs" priority="60" dxfId="1" operator="notBetween" stopIfTrue="1">
      <formula>-10</formula>
      <formula>10</formula>
    </cfRule>
  </conditionalFormatting>
  <conditionalFormatting sqref="Y10:Z17">
    <cfRule type="cellIs" priority="58" dxfId="0" operator="equal" stopIfTrue="1">
      <formula>""</formula>
    </cfRule>
  </conditionalFormatting>
  <conditionalFormatting sqref="AA10:AA17">
    <cfRule type="cellIs" priority="56" dxfId="1" operator="notBetween" stopIfTrue="1">
      <formula>-0.3</formula>
      <formula>0.3</formula>
    </cfRule>
  </conditionalFormatting>
  <conditionalFormatting sqref="AB10:AB17">
    <cfRule type="cellIs" priority="57" dxfId="1" operator="notBetween" stopIfTrue="1">
      <formula>-10</formula>
      <formula>10</formula>
    </cfRule>
  </conditionalFormatting>
  <conditionalFormatting sqref="AA10:AB17">
    <cfRule type="cellIs" priority="55" dxfId="0" operator="equal" stopIfTrue="1">
      <formula>""</formula>
    </cfRule>
  </conditionalFormatting>
  <conditionalFormatting sqref="AC10:AC17">
    <cfRule type="cellIs" priority="53" dxfId="1" operator="notBetween" stopIfTrue="1">
      <formula>-0.3</formula>
      <formula>0.3</formula>
    </cfRule>
  </conditionalFormatting>
  <conditionalFormatting sqref="AD10:AD17">
    <cfRule type="cellIs" priority="54" dxfId="1" operator="notBetween" stopIfTrue="1">
      <formula>-10</formula>
      <formula>10</formula>
    </cfRule>
  </conditionalFormatting>
  <conditionalFormatting sqref="AC10:AD17">
    <cfRule type="cellIs" priority="52" dxfId="0" operator="equal" stopIfTrue="1">
      <formula>""</formula>
    </cfRule>
  </conditionalFormatting>
  <conditionalFormatting sqref="AE10:AE17">
    <cfRule type="cellIs" priority="50" dxfId="1" operator="notBetween" stopIfTrue="1">
      <formula>-0.3</formula>
      <formula>0.3</formula>
    </cfRule>
  </conditionalFormatting>
  <conditionalFormatting sqref="AF10:AF17">
    <cfRule type="cellIs" priority="51" dxfId="1" operator="notBetween" stopIfTrue="1">
      <formula>-10</formula>
      <formula>10</formula>
    </cfRule>
  </conditionalFormatting>
  <conditionalFormatting sqref="AE10:AF17">
    <cfRule type="cellIs" priority="49" dxfId="0" operator="equal" stopIfTrue="1">
      <formula>""</formula>
    </cfRule>
  </conditionalFormatting>
  <conditionalFormatting sqref="AG10:AG17">
    <cfRule type="cellIs" priority="47" dxfId="1" operator="notBetween" stopIfTrue="1">
      <formula>-0.3</formula>
      <formula>0.3</formula>
    </cfRule>
  </conditionalFormatting>
  <conditionalFormatting sqref="AH10:AH17">
    <cfRule type="cellIs" priority="48" dxfId="1" operator="notBetween" stopIfTrue="1">
      <formula>-10</formula>
      <formula>10</formula>
    </cfRule>
  </conditionalFormatting>
  <conditionalFormatting sqref="AG10:AH17">
    <cfRule type="cellIs" priority="46" dxfId="0" operator="equal" stopIfTrue="1">
      <formula>""</formula>
    </cfRule>
  </conditionalFormatting>
  <conditionalFormatting sqref="C30:C37">
    <cfRule type="cellIs" priority="44" dxfId="1" operator="notBetween" stopIfTrue="1">
      <formula>-0.3</formula>
      <formula>0.3</formula>
    </cfRule>
  </conditionalFormatting>
  <conditionalFormatting sqref="D30:D37">
    <cfRule type="cellIs" priority="45" dxfId="1" operator="notBetween" stopIfTrue="1">
      <formula>-10</formula>
      <formula>10</formula>
    </cfRule>
  </conditionalFormatting>
  <conditionalFormatting sqref="C30:D37">
    <cfRule type="cellIs" priority="43" dxfId="0" operator="equal" stopIfTrue="1">
      <formula>""</formula>
    </cfRule>
  </conditionalFormatting>
  <conditionalFormatting sqref="E30:E37">
    <cfRule type="cellIs" priority="41" dxfId="1" operator="notBetween" stopIfTrue="1">
      <formula>-0.3</formula>
      <formula>0.3</formula>
    </cfRule>
  </conditionalFormatting>
  <conditionalFormatting sqref="F30:F37">
    <cfRule type="cellIs" priority="42" dxfId="1" operator="notBetween" stopIfTrue="1">
      <formula>-10</formula>
      <formula>10</formula>
    </cfRule>
  </conditionalFormatting>
  <conditionalFormatting sqref="E30:F37">
    <cfRule type="cellIs" priority="40" dxfId="0" operator="equal" stopIfTrue="1">
      <formula>""</formula>
    </cfRule>
  </conditionalFormatting>
  <conditionalFormatting sqref="G30:G37">
    <cfRule type="cellIs" priority="38" dxfId="1" operator="notBetween" stopIfTrue="1">
      <formula>-0.3</formula>
      <formula>0.3</formula>
    </cfRule>
  </conditionalFormatting>
  <conditionalFormatting sqref="H30:H37">
    <cfRule type="cellIs" priority="39" dxfId="1" operator="notBetween" stopIfTrue="1">
      <formula>-10</formula>
      <formula>10</formula>
    </cfRule>
  </conditionalFormatting>
  <conditionalFormatting sqref="G30:H37">
    <cfRule type="cellIs" priority="37" dxfId="0" operator="equal" stopIfTrue="1">
      <formula>""</formula>
    </cfRule>
  </conditionalFormatting>
  <conditionalFormatting sqref="I30:I37">
    <cfRule type="cellIs" priority="35" dxfId="1" operator="notBetween" stopIfTrue="1">
      <formula>-0.3</formula>
      <formula>0.3</formula>
    </cfRule>
  </conditionalFormatting>
  <conditionalFormatting sqref="J30:J37">
    <cfRule type="cellIs" priority="36" dxfId="1" operator="notBetween" stopIfTrue="1">
      <formula>-10</formula>
      <formula>10</formula>
    </cfRule>
  </conditionalFormatting>
  <conditionalFormatting sqref="I30:J37">
    <cfRule type="cellIs" priority="34" dxfId="0" operator="equal" stopIfTrue="1">
      <formula>""</formula>
    </cfRule>
  </conditionalFormatting>
  <conditionalFormatting sqref="K30:K37">
    <cfRule type="cellIs" priority="32" dxfId="1" operator="notBetween" stopIfTrue="1">
      <formula>-0.3</formula>
      <formula>0.3</formula>
    </cfRule>
  </conditionalFormatting>
  <conditionalFormatting sqref="L30:L37">
    <cfRule type="cellIs" priority="33" dxfId="1" operator="notBetween" stopIfTrue="1">
      <formula>-10</formula>
      <formula>10</formula>
    </cfRule>
  </conditionalFormatting>
  <conditionalFormatting sqref="K30:L37">
    <cfRule type="cellIs" priority="31" dxfId="0" operator="equal" stopIfTrue="1">
      <formula>""</formula>
    </cfRule>
  </conditionalFormatting>
  <conditionalFormatting sqref="N30:N37">
    <cfRule type="cellIs" priority="29" dxfId="1" operator="notBetween" stopIfTrue="1">
      <formula>-0.3</formula>
      <formula>0.3</formula>
    </cfRule>
  </conditionalFormatting>
  <conditionalFormatting sqref="O30:O37">
    <cfRule type="cellIs" priority="30" dxfId="1" operator="notBetween" stopIfTrue="1">
      <formula>-10</formula>
      <formula>10</formula>
    </cfRule>
  </conditionalFormatting>
  <conditionalFormatting sqref="N30:O37">
    <cfRule type="cellIs" priority="28" dxfId="0" operator="equal" stopIfTrue="1">
      <formula>""</formula>
    </cfRule>
  </conditionalFormatting>
  <conditionalFormatting sqref="P30:P37">
    <cfRule type="cellIs" priority="26" dxfId="1" operator="notBetween" stopIfTrue="1">
      <formula>-0.3</formula>
      <formula>0.3</formula>
    </cfRule>
  </conditionalFormatting>
  <conditionalFormatting sqref="Q30:Q37">
    <cfRule type="cellIs" priority="27" dxfId="1" operator="notBetween" stopIfTrue="1">
      <formula>-10</formula>
      <formula>10</formula>
    </cfRule>
  </conditionalFormatting>
  <conditionalFormatting sqref="P30:Q37">
    <cfRule type="cellIs" priority="25" dxfId="0" operator="equal" stopIfTrue="1">
      <formula>""</formula>
    </cfRule>
  </conditionalFormatting>
  <conditionalFormatting sqref="R30:R37">
    <cfRule type="cellIs" priority="23" dxfId="1" operator="notBetween" stopIfTrue="1">
      <formula>-0.3</formula>
      <formula>0.3</formula>
    </cfRule>
  </conditionalFormatting>
  <conditionalFormatting sqref="S30:S37">
    <cfRule type="cellIs" priority="24" dxfId="1" operator="notBetween" stopIfTrue="1">
      <formula>-10</formula>
      <formula>10</formula>
    </cfRule>
  </conditionalFormatting>
  <conditionalFormatting sqref="R30:S37">
    <cfRule type="cellIs" priority="22" dxfId="0" operator="equal" stopIfTrue="1">
      <formula>""</formula>
    </cfRule>
  </conditionalFormatting>
  <conditionalFormatting sqref="T30:T37">
    <cfRule type="cellIs" priority="20" dxfId="1" operator="notBetween" stopIfTrue="1">
      <formula>-0.3</formula>
      <formula>0.3</formula>
    </cfRule>
  </conditionalFormatting>
  <conditionalFormatting sqref="U30:U37">
    <cfRule type="cellIs" priority="21" dxfId="1" operator="notBetween" stopIfTrue="1">
      <formula>-10</formula>
      <formula>10</formula>
    </cfRule>
  </conditionalFormatting>
  <conditionalFormatting sqref="T30:U37">
    <cfRule type="cellIs" priority="19" dxfId="0" operator="equal" stopIfTrue="1">
      <formula>""</formula>
    </cfRule>
  </conditionalFormatting>
  <conditionalFormatting sqref="V30:V37">
    <cfRule type="cellIs" priority="17" dxfId="1" operator="notBetween" stopIfTrue="1">
      <formula>-0.3</formula>
      <formula>0.3</formula>
    </cfRule>
  </conditionalFormatting>
  <conditionalFormatting sqref="W30:W37">
    <cfRule type="cellIs" priority="18" dxfId="1" operator="notBetween" stopIfTrue="1">
      <formula>-10</formula>
      <formula>10</formula>
    </cfRule>
  </conditionalFormatting>
  <conditionalFormatting sqref="V30:W37">
    <cfRule type="cellIs" priority="16" dxfId="0" operator="equal" stopIfTrue="1">
      <formula>""</formula>
    </cfRule>
  </conditionalFormatting>
  <conditionalFormatting sqref="Y30:Y37">
    <cfRule type="cellIs" priority="14" dxfId="1" operator="notBetween" stopIfTrue="1">
      <formula>-0.3</formula>
      <formula>0.3</formula>
    </cfRule>
  </conditionalFormatting>
  <conditionalFormatting sqref="Z30:Z37">
    <cfRule type="cellIs" priority="15" dxfId="1" operator="notBetween" stopIfTrue="1">
      <formula>-10</formula>
      <formula>10</formula>
    </cfRule>
  </conditionalFormatting>
  <conditionalFormatting sqref="Y30:Z37">
    <cfRule type="cellIs" priority="13" dxfId="0" operator="equal" stopIfTrue="1">
      <formula>""</formula>
    </cfRule>
  </conditionalFormatting>
  <conditionalFormatting sqref="AA30:AA37">
    <cfRule type="cellIs" priority="11" dxfId="1" operator="notBetween" stopIfTrue="1">
      <formula>-0.3</formula>
      <formula>0.3</formula>
    </cfRule>
  </conditionalFormatting>
  <conditionalFormatting sqref="AB30:AB37">
    <cfRule type="cellIs" priority="12" dxfId="1" operator="notBetween" stopIfTrue="1">
      <formula>-10</formula>
      <formula>10</formula>
    </cfRule>
  </conditionalFormatting>
  <conditionalFormatting sqref="AA30:AB37">
    <cfRule type="cellIs" priority="10" dxfId="0" operator="equal" stopIfTrue="1">
      <formula>""</formula>
    </cfRule>
  </conditionalFormatting>
  <conditionalFormatting sqref="AC30:AC37">
    <cfRule type="cellIs" priority="8" dxfId="1" operator="notBetween" stopIfTrue="1">
      <formula>-0.3</formula>
      <formula>0.3</formula>
    </cfRule>
  </conditionalFormatting>
  <conditionalFormatting sqref="AD30:AD37">
    <cfRule type="cellIs" priority="9" dxfId="1" operator="notBetween" stopIfTrue="1">
      <formula>-10</formula>
      <formula>10</formula>
    </cfRule>
  </conditionalFormatting>
  <conditionalFormatting sqref="AC30:AD37">
    <cfRule type="cellIs" priority="7" dxfId="0" operator="equal" stopIfTrue="1">
      <formula>""</formula>
    </cfRule>
  </conditionalFormatting>
  <conditionalFormatting sqref="AE30:AE37">
    <cfRule type="cellIs" priority="5" dxfId="1" operator="notBetween" stopIfTrue="1">
      <formula>-0.3</formula>
      <formula>0.3</formula>
    </cfRule>
  </conditionalFormatting>
  <conditionalFormatting sqref="AF30:AF37">
    <cfRule type="cellIs" priority="6" dxfId="1" operator="notBetween" stopIfTrue="1">
      <formula>-10</formula>
      <formula>10</formula>
    </cfRule>
  </conditionalFormatting>
  <conditionalFormatting sqref="AE30:AF37">
    <cfRule type="cellIs" priority="4" dxfId="0" operator="equal" stopIfTrue="1">
      <formula>""</formula>
    </cfRule>
  </conditionalFormatting>
  <conditionalFormatting sqref="AG30:AG37">
    <cfRule type="cellIs" priority="2" dxfId="1" operator="notBetween" stopIfTrue="1">
      <formula>-0.3</formula>
      <formula>0.3</formula>
    </cfRule>
  </conditionalFormatting>
  <conditionalFormatting sqref="AH30:AH37">
    <cfRule type="cellIs" priority="3" dxfId="1" operator="notBetween" stopIfTrue="1">
      <formula>-10</formula>
      <formula>10</formula>
    </cfRule>
  </conditionalFormatting>
  <conditionalFormatting sqref="AG30:AH37">
    <cfRule type="cellIs" priority="1" dxfId="0" operator="equal" stopIfTrue="1">
      <formula>""</formula>
    </cfRule>
  </conditionalFormatting>
  <printOptions horizontalCentered="1" verticalCentered="1"/>
  <pageMargins left="0.1968503937007874" right="0.1968503937007874" top="0.1968503937007874" bottom="0.1968503937007874" header="0.11811023622047245" footer="0.11811023622047245"/>
  <pageSetup blackAndWhite="1" fitToHeight="2" fitToWidth="1" horizontalDpi="600" verticalDpi="600" orientation="landscape" paperSize="9" scale="49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BB158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F7" sqref="F7:G7"/>
    </sheetView>
  </sheetViews>
  <sheetFormatPr defaultColWidth="11.421875" defaultRowHeight="12.75"/>
  <cols>
    <col min="1" max="1" width="15.8515625" style="25" customWidth="1"/>
    <col min="2" max="2" width="6.57421875" style="25" customWidth="1"/>
    <col min="3" max="3" width="14.28125" style="25" customWidth="1"/>
    <col min="4" max="5" width="10.140625" style="37" customWidth="1"/>
    <col min="6" max="6" width="6.57421875" style="25" customWidth="1"/>
    <col min="7" max="7" width="14.140625" style="25" customWidth="1"/>
    <col min="8" max="8" width="6.57421875" style="25" customWidth="1"/>
    <col min="9" max="9" width="14.140625" style="25" customWidth="1"/>
    <col min="10" max="10" width="6.57421875" style="25" customWidth="1"/>
    <col min="11" max="11" width="14.140625" style="25" customWidth="1"/>
    <col min="12" max="12" width="6.57421875" style="25" customWidth="1"/>
    <col min="13" max="13" width="14.140625" style="25" customWidth="1"/>
    <col min="14" max="14" width="6.57421875" style="25" customWidth="1"/>
    <col min="15" max="15" width="14.140625" style="25" customWidth="1"/>
    <col min="30" max="30" width="13.421875" style="0" bestFit="1" customWidth="1"/>
    <col min="31" max="31" width="13.8515625" style="0" bestFit="1" customWidth="1"/>
    <col min="42" max="50" width="11.57421875" style="74" customWidth="1"/>
  </cols>
  <sheetData>
    <row r="1" spans="1:54" s="157" customFormat="1" ht="13.5" thickBot="1">
      <c r="A1" s="135">
        <v>1</v>
      </c>
      <c r="B1" s="135">
        <v>2</v>
      </c>
      <c r="C1" s="135">
        <v>3</v>
      </c>
      <c r="D1" s="135">
        <v>4</v>
      </c>
      <c r="E1" s="135">
        <v>5</v>
      </c>
      <c r="F1" s="135">
        <v>6</v>
      </c>
      <c r="G1" s="135">
        <v>7</v>
      </c>
      <c r="H1" s="135">
        <v>8</v>
      </c>
      <c r="I1" s="135">
        <v>9</v>
      </c>
      <c r="J1" s="135">
        <v>10</v>
      </c>
      <c r="K1" s="135">
        <v>11</v>
      </c>
      <c r="L1" s="135">
        <v>12</v>
      </c>
      <c r="M1" s="135">
        <v>13</v>
      </c>
      <c r="N1" s="135">
        <v>14</v>
      </c>
      <c r="O1" s="135">
        <v>15</v>
      </c>
      <c r="P1" s="135">
        <v>16</v>
      </c>
      <c r="Q1" s="135"/>
      <c r="R1" s="135">
        <v>17</v>
      </c>
      <c r="S1" s="135"/>
      <c r="T1" s="135">
        <v>18</v>
      </c>
      <c r="U1" s="135"/>
      <c r="V1" s="135">
        <v>19</v>
      </c>
      <c r="W1" s="135"/>
      <c r="X1" s="135">
        <v>20</v>
      </c>
      <c r="Y1" s="135"/>
      <c r="Z1" s="135">
        <v>21</v>
      </c>
      <c r="AA1" s="135">
        <v>29</v>
      </c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>
        <v>30</v>
      </c>
      <c r="AN1" s="135">
        <v>31</v>
      </c>
      <c r="AO1" s="135">
        <v>32</v>
      </c>
      <c r="AP1" s="135">
        <v>33</v>
      </c>
      <c r="AQ1" s="135">
        <v>34</v>
      </c>
      <c r="AR1" s="135">
        <v>35</v>
      </c>
      <c r="AS1" s="135">
        <v>36</v>
      </c>
      <c r="AT1" s="135">
        <v>37</v>
      </c>
      <c r="AU1" s="135">
        <v>38</v>
      </c>
      <c r="AV1" s="135">
        <v>39</v>
      </c>
      <c r="AW1" s="135">
        <v>40</v>
      </c>
      <c r="AX1" s="135">
        <v>41</v>
      </c>
      <c r="AY1" s="135">
        <v>42</v>
      </c>
      <c r="AZ1" s="135">
        <v>43</v>
      </c>
      <c r="BA1" s="135">
        <v>44</v>
      </c>
      <c r="BB1" s="135">
        <v>45</v>
      </c>
    </row>
    <row r="2" spans="1:54" ht="12.75">
      <c r="A2" s="143" t="s">
        <v>23</v>
      </c>
      <c r="B2" s="412"/>
      <c r="C2" s="413"/>
      <c r="D2" s="414" t="str">
        <f>Paramétres!$F$8</f>
        <v>Version pour P+ et P-</v>
      </c>
      <c r="E2" s="415"/>
      <c r="F2" s="412"/>
      <c r="G2" s="413"/>
      <c r="H2" s="412"/>
      <c r="I2" s="413"/>
      <c r="J2" s="412"/>
      <c r="K2" s="413"/>
      <c r="L2" s="412"/>
      <c r="M2" s="413"/>
      <c r="N2" s="412"/>
      <c r="O2" s="41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19"/>
      <c r="AQ2" s="119"/>
      <c r="AR2" s="119"/>
      <c r="AS2" s="119"/>
      <c r="AT2" s="119"/>
      <c r="AU2" s="119"/>
      <c r="AV2" s="119"/>
      <c r="AW2" s="119"/>
      <c r="AX2" s="119"/>
      <c r="AY2" s="1"/>
      <c r="AZ2" s="1"/>
      <c r="BA2" s="1"/>
      <c r="BB2" s="1"/>
    </row>
    <row r="3" spans="1:54" ht="12.75">
      <c r="A3" s="144" t="s">
        <v>19</v>
      </c>
      <c r="B3" s="410"/>
      <c r="C3" s="411"/>
      <c r="D3" s="416"/>
      <c r="E3" s="417"/>
      <c r="F3" s="410"/>
      <c r="G3" s="411"/>
      <c r="H3" s="410"/>
      <c r="I3" s="411"/>
      <c r="J3" s="410"/>
      <c r="K3" s="411"/>
      <c r="L3" s="410"/>
      <c r="M3" s="411"/>
      <c r="N3" s="410"/>
      <c r="O3" s="41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19"/>
      <c r="AQ3" s="119"/>
      <c r="AR3" s="119"/>
      <c r="AS3" s="119"/>
      <c r="AT3" s="119"/>
      <c r="AU3" s="119"/>
      <c r="AV3" s="119"/>
      <c r="AW3" s="119"/>
      <c r="AX3" s="119"/>
      <c r="AY3" s="1"/>
      <c r="AZ3" s="1"/>
      <c r="BA3" s="1"/>
      <c r="BB3" s="1"/>
    </row>
    <row r="4" spans="1:54" ht="12.75">
      <c r="A4" s="144" t="s">
        <v>12</v>
      </c>
      <c r="B4" s="410"/>
      <c r="C4" s="411"/>
      <c r="D4" s="416"/>
      <c r="E4" s="417"/>
      <c r="F4" s="410"/>
      <c r="G4" s="411"/>
      <c r="H4" s="410"/>
      <c r="I4" s="411"/>
      <c r="J4" s="410"/>
      <c r="K4" s="411"/>
      <c r="L4" s="410"/>
      <c r="M4" s="411"/>
      <c r="N4" s="410"/>
      <c r="O4" s="4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19"/>
      <c r="AQ4" s="119"/>
      <c r="AR4" s="119"/>
      <c r="AS4" s="119"/>
      <c r="AT4" s="119"/>
      <c r="AU4" s="119"/>
      <c r="AV4" s="119"/>
      <c r="AW4" s="119"/>
      <c r="AX4" s="119"/>
      <c r="AY4" s="1"/>
      <c r="AZ4" s="1"/>
      <c r="BA4" s="1"/>
      <c r="BB4" s="1"/>
    </row>
    <row r="5" spans="1:54" ht="12.75">
      <c r="A5" s="144" t="s">
        <v>15</v>
      </c>
      <c r="B5" s="408"/>
      <c r="C5" s="409"/>
      <c r="D5" s="416"/>
      <c r="E5" s="417"/>
      <c r="F5" s="408"/>
      <c r="G5" s="409"/>
      <c r="H5" s="408"/>
      <c r="I5" s="409"/>
      <c r="J5" s="408"/>
      <c r="K5" s="409"/>
      <c r="L5" s="408"/>
      <c r="M5" s="409"/>
      <c r="N5" s="408"/>
      <c r="O5" s="409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19"/>
      <c r="AQ5" s="119"/>
      <c r="AR5" s="119"/>
      <c r="AS5" s="119"/>
      <c r="AT5" s="119"/>
      <c r="AU5" s="119"/>
      <c r="AV5" s="119"/>
      <c r="AW5" s="119"/>
      <c r="AX5" s="119"/>
      <c r="AY5" s="1"/>
      <c r="AZ5" s="1"/>
      <c r="BA5" s="1"/>
      <c r="BB5" s="1"/>
    </row>
    <row r="6" spans="1:54" ht="12.75">
      <c r="A6" s="144" t="s">
        <v>29</v>
      </c>
      <c r="B6" s="408"/>
      <c r="C6" s="409"/>
      <c r="D6" s="416"/>
      <c r="E6" s="417"/>
      <c r="F6" s="408"/>
      <c r="G6" s="409"/>
      <c r="H6" s="408"/>
      <c r="I6" s="409"/>
      <c r="J6" s="408"/>
      <c r="K6" s="409"/>
      <c r="L6" s="408"/>
      <c r="M6" s="409"/>
      <c r="N6" s="408"/>
      <c r="O6" s="409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19"/>
      <c r="AQ6" s="119"/>
      <c r="AR6" s="119"/>
      <c r="AS6" s="119"/>
      <c r="AT6" s="119"/>
      <c r="AU6" s="119"/>
      <c r="AV6" s="119"/>
      <c r="AW6" s="119"/>
      <c r="AX6" s="119"/>
      <c r="AY6" s="1"/>
      <c r="AZ6" s="1"/>
      <c r="BA6" s="1"/>
      <c r="BB6" s="1"/>
    </row>
    <row r="7" spans="1:54" ht="12.75">
      <c r="A7" s="145" t="s">
        <v>30</v>
      </c>
      <c r="B7" s="406"/>
      <c r="C7" s="407"/>
      <c r="D7" s="416"/>
      <c r="E7" s="417"/>
      <c r="F7" s="406"/>
      <c r="G7" s="407"/>
      <c r="H7" s="406"/>
      <c r="I7" s="407"/>
      <c r="J7" s="406"/>
      <c r="K7" s="407"/>
      <c r="L7" s="406"/>
      <c r="M7" s="407"/>
      <c r="N7" s="406"/>
      <c r="O7" s="40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19"/>
      <c r="AQ7" s="119"/>
      <c r="AR7" s="119"/>
      <c r="AS7" s="119"/>
      <c r="AT7" s="119"/>
      <c r="AU7" s="119"/>
      <c r="AV7" s="119"/>
      <c r="AW7" s="119"/>
      <c r="AX7" s="119"/>
      <c r="AY7" s="1"/>
      <c r="AZ7" s="1"/>
      <c r="BA7" s="1"/>
      <c r="BB7" s="1"/>
    </row>
    <row r="8" spans="1:54" ht="15.75" customHeight="1">
      <c r="A8" s="146"/>
      <c r="B8" s="139" t="s">
        <v>78</v>
      </c>
      <c r="C8" s="140"/>
      <c r="D8" s="416"/>
      <c r="E8" s="417"/>
      <c r="F8" s="139" t="s">
        <v>78</v>
      </c>
      <c r="G8" s="140"/>
      <c r="H8" s="139" t="s">
        <v>78</v>
      </c>
      <c r="I8" s="140"/>
      <c r="J8" s="139" t="s">
        <v>78</v>
      </c>
      <c r="K8" s="140"/>
      <c r="L8" s="139" t="s">
        <v>78</v>
      </c>
      <c r="M8" s="140"/>
      <c r="N8" s="139" t="s">
        <v>78</v>
      </c>
      <c r="O8" s="140"/>
      <c r="P8" s="57"/>
      <c r="Q8" s="230"/>
      <c r="R8" s="188" t="s">
        <v>145</v>
      </c>
      <c r="S8" s="188"/>
      <c r="T8" s="189"/>
      <c r="U8" s="189"/>
      <c r="V8" s="189"/>
      <c r="W8" s="189"/>
      <c r="X8" s="189"/>
      <c r="Y8" s="189"/>
      <c r="Z8" s="18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19"/>
      <c r="AQ8" s="119"/>
      <c r="AR8" s="119"/>
      <c r="AS8" s="119"/>
      <c r="AT8" s="119"/>
      <c r="AU8" s="119"/>
      <c r="AV8" s="119"/>
      <c r="AW8" s="119"/>
      <c r="AX8" s="119"/>
      <c r="AY8" s="1"/>
      <c r="AZ8" s="1"/>
      <c r="BA8" s="1"/>
      <c r="BB8" s="1"/>
    </row>
    <row r="9" spans="1:54" ht="12.75" customHeight="1" thickBot="1">
      <c r="A9" s="147" t="s">
        <v>79</v>
      </c>
      <c r="B9" s="141"/>
      <c r="C9" s="142"/>
      <c r="D9" s="418"/>
      <c r="E9" s="419"/>
      <c r="F9" s="141"/>
      <c r="G9" s="142"/>
      <c r="H9" s="141"/>
      <c r="I9" s="142"/>
      <c r="J9" s="141"/>
      <c r="K9" s="142"/>
      <c r="L9" s="141"/>
      <c r="M9" s="142"/>
      <c r="N9" s="141"/>
      <c r="O9" s="142"/>
      <c r="P9" s="57"/>
      <c r="Q9" s="231"/>
      <c r="R9" s="187">
        <f>IF(G9="","",(G9-$C9))</f>
      </c>
      <c r="S9" s="187"/>
      <c r="T9" s="187">
        <f>IF(I9="","",(I9-$C9))</f>
      </c>
      <c r="U9" s="187"/>
      <c r="V9" s="187">
        <f>IF(K9="","",(K9-$C9))</f>
      </c>
      <c r="W9" s="187"/>
      <c r="X9" s="187">
        <f>IF(M9="","",(M9-$C9))</f>
      </c>
      <c r="Y9" s="187"/>
      <c r="Z9" s="187">
        <f>IF(O9="","",(O9-$C9))</f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19"/>
      <c r="AQ9" s="119"/>
      <c r="AR9" s="119"/>
      <c r="AS9" s="119"/>
      <c r="AT9" s="119"/>
      <c r="AU9" s="119"/>
      <c r="AV9" s="119"/>
      <c r="AW9" s="119"/>
      <c r="AX9" s="119"/>
      <c r="AY9" s="1"/>
      <c r="AZ9" s="1"/>
      <c r="BA9" s="1"/>
      <c r="BB9" s="1"/>
    </row>
    <row r="10" spans="1:54" ht="12.75" customHeight="1" thickBot="1">
      <c r="A10" s="158"/>
      <c r="B10" s="402" t="s">
        <v>82</v>
      </c>
      <c r="C10" s="403"/>
      <c r="D10" s="404" t="s">
        <v>83</v>
      </c>
      <c r="E10" s="405"/>
      <c r="F10" s="400" t="s">
        <v>25</v>
      </c>
      <c r="G10" s="401"/>
      <c r="H10" s="400" t="s">
        <v>24</v>
      </c>
      <c r="I10" s="401"/>
      <c r="J10" s="400" t="s">
        <v>26</v>
      </c>
      <c r="K10" s="401"/>
      <c r="L10" s="400" t="s">
        <v>27</v>
      </c>
      <c r="M10" s="401"/>
      <c r="N10" s="400" t="s">
        <v>28</v>
      </c>
      <c r="O10" s="401"/>
      <c r="P10" s="57"/>
      <c r="Q10" s="386" t="s">
        <v>25</v>
      </c>
      <c r="R10" s="386"/>
      <c r="S10" s="386" t="s">
        <v>24</v>
      </c>
      <c r="T10" s="386"/>
      <c r="U10" s="386" t="s">
        <v>26</v>
      </c>
      <c r="V10" s="386"/>
      <c r="W10" s="386" t="s">
        <v>27</v>
      </c>
      <c r="X10" s="386"/>
      <c r="Y10" s="386" t="s">
        <v>28</v>
      </c>
      <c r="Z10" s="38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96" t="s">
        <v>119</v>
      </c>
      <c r="AQ10" s="119"/>
      <c r="AR10" s="119"/>
      <c r="AS10" s="119"/>
      <c r="AT10" s="119"/>
      <c r="AU10" s="119"/>
      <c r="AV10" s="119"/>
      <c r="AW10" s="119"/>
      <c r="AX10" s="119"/>
      <c r="AY10" s="1"/>
      <c r="AZ10" s="1"/>
      <c r="BA10" s="1"/>
      <c r="BB10" s="1"/>
    </row>
    <row r="11" spans="1:54" ht="15" customHeight="1">
      <c r="A11" s="148" t="s">
        <v>17</v>
      </c>
      <c r="B11" s="394">
        <v>1</v>
      </c>
      <c r="C11" s="393"/>
      <c r="D11" s="398" t="s">
        <v>47</v>
      </c>
      <c r="E11" s="390" t="s">
        <v>48</v>
      </c>
      <c r="F11" s="392"/>
      <c r="G11" s="393"/>
      <c r="H11" s="394"/>
      <c r="I11" s="393"/>
      <c r="J11" s="394"/>
      <c r="K11" s="393"/>
      <c r="L11" s="394"/>
      <c r="M11" s="393"/>
      <c r="N11" s="394"/>
      <c r="O11" s="393"/>
      <c r="P11" s="57"/>
      <c r="Q11" s="421"/>
      <c r="R11" s="422"/>
      <c r="S11" s="422"/>
      <c r="T11" s="422"/>
      <c r="U11" s="422"/>
      <c r="V11" s="422"/>
      <c r="W11" s="422"/>
      <c r="X11" s="422"/>
      <c r="Y11" s="422"/>
      <c r="Z11" s="423"/>
      <c r="AA11" s="1"/>
      <c r="AB11" s="169" t="s">
        <v>91</v>
      </c>
      <c r="AC11" s="169"/>
      <c r="AD11" s="169"/>
      <c r="AE11" s="169"/>
      <c r="AF11" s="169"/>
      <c r="AG11" s="169"/>
      <c r="AH11" s="169"/>
      <c r="AI11" s="169"/>
      <c r="AJ11" s="169"/>
      <c r="AK11" s="169"/>
      <c r="AL11" s="1"/>
      <c r="AM11" s="1"/>
      <c r="AN11" s="1"/>
      <c r="AO11" s="1"/>
      <c r="AP11" s="119"/>
      <c r="AQ11" s="119"/>
      <c r="AR11" s="119"/>
      <c r="AS11" s="119"/>
      <c r="AT11" s="119"/>
      <c r="AU11" s="119"/>
      <c r="AV11" s="119"/>
      <c r="AW11" s="119"/>
      <c r="AX11" s="119"/>
      <c r="AY11" s="1"/>
      <c r="AZ11" s="1"/>
      <c r="BA11" s="1"/>
      <c r="BB11" s="1"/>
    </row>
    <row r="12" spans="1:54" ht="12.75">
      <c r="A12" s="149" t="s">
        <v>80</v>
      </c>
      <c r="B12" s="395"/>
      <c r="C12" s="396"/>
      <c r="D12" s="399"/>
      <c r="E12" s="391"/>
      <c r="F12" s="397"/>
      <c r="G12" s="396"/>
      <c r="H12" s="395"/>
      <c r="I12" s="396"/>
      <c r="J12" s="395"/>
      <c r="K12" s="396"/>
      <c r="L12" s="395"/>
      <c r="M12" s="396"/>
      <c r="N12" s="395"/>
      <c r="O12" s="396"/>
      <c r="P12" s="57"/>
      <c r="Q12" s="424"/>
      <c r="R12" s="425"/>
      <c r="S12" s="425"/>
      <c r="T12" s="425"/>
      <c r="U12" s="425"/>
      <c r="V12" s="425"/>
      <c r="W12" s="425"/>
      <c r="X12" s="425"/>
      <c r="Y12" s="425"/>
      <c r="Z12" s="42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19"/>
      <c r="AQ12" s="119"/>
      <c r="AR12" s="119"/>
      <c r="AS12" s="119"/>
      <c r="AT12" s="119"/>
      <c r="AU12" s="119"/>
      <c r="AV12" s="119"/>
      <c r="AW12" s="119"/>
      <c r="AX12" s="119"/>
      <c r="AY12" s="1"/>
      <c r="AZ12" s="1"/>
      <c r="BA12" s="1"/>
      <c r="BB12" s="1"/>
    </row>
    <row r="13" spans="1:54" ht="12.75">
      <c r="A13" s="150" t="s">
        <v>31</v>
      </c>
      <c r="B13" s="387"/>
      <c r="C13" s="388"/>
      <c r="D13" s="399"/>
      <c r="E13" s="391"/>
      <c r="F13" s="389"/>
      <c r="G13" s="388"/>
      <c r="H13" s="387"/>
      <c r="I13" s="388"/>
      <c r="J13" s="387"/>
      <c r="K13" s="388"/>
      <c r="L13" s="387"/>
      <c r="M13" s="388"/>
      <c r="N13" s="387"/>
      <c r="O13" s="388"/>
      <c r="P13" s="57"/>
      <c r="Q13" s="424"/>
      <c r="R13" s="425"/>
      <c r="S13" s="425"/>
      <c r="T13" s="425"/>
      <c r="U13" s="425"/>
      <c r="V13" s="425"/>
      <c r="W13" s="425"/>
      <c r="X13" s="425"/>
      <c r="Y13" s="425"/>
      <c r="Z13" s="42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19"/>
      <c r="AQ13" s="119"/>
      <c r="AR13" s="119"/>
      <c r="AS13" s="119"/>
      <c r="AT13" s="119"/>
      <c r="AU13" s="119"/>
      <c r="AV13" s="119"/>
      <c r="AW13" s="119"/>
      <c r="AX13" s="119"/>
      <c r="AY13" s="1"/>
      <c r="AZ13" s="1"/>
      <c r="BA13" s="1"/>
      <c r="BB13" s="1"/>
    </row>
    <row r="14" spans="1:54" ht="12.75">
      <c r="A14" s="151" t="s">
        <v>16</v>
      </c>
      <c r="B14" s="387"/>
      <c r="C14" s="388"/>
      <c r="D14" s="399"/>
      <c r="E14" s="391"/>
      <c r="F14" s="389"/>
      <c r="G14" s="388"/>
      <c r="H14" s="387"/>
      <c r="I14" s="388"/>
      <c r="J14" s="387"/>
      <c r="K14" s="388"/>
      <c r="L14" s="387"/>
      <c r="M14" s="388"/>
      <c r="N14" s="387"/>
      <c r="O14" s="388"/>
      <c r="P14" s="57"/>
      <c r="Q14" s="427"/>
      <c r="R14" s="428"/>
      <c r="S14" s="428"/>
      <c r="T14" s="428"/>
      <c r="U14" s="428"/>
      <c r="V14" s="428"/>
      <c r="W14" s="428"/>
      <c r="X14" s="428"/>
      <c r="Y14" s="428"/>
      <c r="Z14" s="429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 t="s">
        <v>72</v>
      </c>
      <c r="AN14" s="1"/>
      <c r="AO14" s="1"/>
      <c r="AP14" s="123" t="s">
        <v>73</v>
      </c>
      <c r="AQ14" s="124"/>
      <c r="AR14" s="125"/>
      <c r="AS14" s="125"/>
      <c r="AT14" s="119"/>
      <c r="AU14" s="119"/>
      <c r="AV14" s="119"/>
      <c r="AW14" s="119"/>
      <c r="AX14" s="119"/>
      <c r="AY14" s="1"/>
      <c r="AZ14" s="1"/>
      <c r="BA14" s="1"/>
      <c r="BB14" s="1"/>
    </row>
    <row r="15" spans="1:54" ht="12.75">
      <c r="A15" s="152"/>
      <c r="B15" s="136" t="s">
        <v>9</v>
      </c>
      <c r="C15" s="137" t="s">
        <v>81</v>
      </c>
      <c r="D15" s="399"/>
      <c r="E15" s="391"/>
      <c r="F15" s="138" t="s">
        <v>9</v>
      </c>
      <c r="G15" s="137" t="s">
        <v>81</v>
      </c>
      <c r="H15" s="136" t="s">
        <v>9</v>
      </c>
      <c r="I15" s="137" t="s">
        <v>81</v>
      </c>
      <c r="J15" s="136" t="s">
        <v>9</v>
      </c>
      <c r="K15" s="137" t="s">
        <v>81</v>
      </c>
      <c r="L15" s="136" t="s">
        <v>9</v>
      </c>
      <c r="M15" s="137" t="s">
        <v>81</v>
      </c>
      <c r="N15" s="136" t="s">
        <v>9</v>
      </c>
      <c r="O15" s="137" t="s">
        <v>81</v>
      </c>
      <c r="P15" s="57"/>
      <c r="Q15" s="229" t="s">
        <v>79</v>
      </c>
      <c r="R15" s="156" t="s">
        <v>32</v>
      </c>
      <c r="S15" s="229" t="s">
        <v>79</v>
      </c>
      <c r="T15" s="156" t="s">
        <v>32</v>
      </c>
      <c r="U15" s="229" t="s">
        <v>79</v>
      </c>
      <c r="V15" s="156" t="s">
        <v>32</v>
      </c>
      <c r="W15" s="229" t="s">
        <v>79</v>
      </c>
      <c r="X15" s="156" t="s">
        <v>32</v>
      </c>
      <c r="Y15" s="229" t="s">
        <v>79</v>
      </c>
      <c r="Z15" s="156" t="s">
        <v>32</v>
      </c>
      <c r="AA15" s="1"/>
      <c r="AB15" s="155" t="s">
        <v>92</v>
      </c>
      <c r="AC15" s="167" t="s">
        <v>84</v>
      </c>
      <c r="AD15" s="170" t="s">
        <v>136</v>
      </c>
      <c r="AE15" s="170" t="s">
        <v>137</v>
      </c>
      <c r="AF15" s="168" t="s">
        <v>85</v>
      </c>
      <c r="AG15" s="168" t="s">
        <v>86</v>
      </c>
      <c r="AH15" s="168" t="s">
        <v>87</v>
      </c>
      <c r="AI15" s="168" t="s">
        <v>88</v>
      </c>
      <c r="AJ15" s="168" t="s">
        <v>89</v>
      </c>
      <c r="AK15" s="168" t="s">
        <v>90</v>
      </c>
      <c r="AL15" s="23"/>
      <c r="AM15" s="120" t="s">
        <v>73</v>
      </c>
      <c r="AN15" s="1"/>
      <c r="AO15" s="1"/>
      <c r="AP15" s="119" t="s">
        <v>95</v>
      </c>
      <c r="AQ15" s="119" t="s">
        <v>96</v>
      </c>
      <c r="AR15" s="119" t="s">
        <v>97</v>
      </c>
      <c r="AS15" s="119" t="s">
        <v>98</v>
      </c>
      <c r="AT15" s="119"/>
      <c r="AU15" s="119"/>
      <c r="AV15" s="119"/>
      <c r="AW15" s="119"/>
      <c r="AX15" s="119"/>
      <c r="AY15" s="1"/>
      <c r="AZ15" s="1"/>
      <c r="BA15" s="1"/>
      <c r="BB15" s="1"/>
    </row>
    <row r="16" spans="1:54" ht="12.75">
      <c r="A16" s="153">
        <v>50</v>
      </c>
      <c r="B16" s="173"/>
      <c r="C16" s="171"/>
      <c r="D16" s="174">
        <f>IF(C16&lt;=3,C16-0.3,C16-(C16*10/100))</f>
        <v>-0.3</v>
      </c>
      <c r="E16" s="175">
        <f>IF(C16&lt;=3,C16+0.3,C16+(C16*10/100))</f>
        <v>0.3</v>
      </c>
      <c r="F16" s="176"/>
      <c r="G16" s="171"/>
      <c r="H16" s="173"/>
      <c r="I16" s="171"/>
      <c r="J16" s="173"/>
      <c r="K16" s="171"/>
      <c r="L16" s="173"/>
      <c r="M16" s="171"/>
      <c r="N16" s="173"/>
      <c r="O16" s="177"/>
      <c r="P16" s="1"/>
      <c r="Q16" s="186">
        <f>IF(G16="","",G16-$C16)</f>
      </c>
      <c r="R16" s="186">
        <f>IF(G16="","",(G16-$C16)/$C16*100)</f>
      </c>
      <c r="S16" s="186">
        <f>IF(I16="","",I16-$C16)</f>
      </c>
      <c r="T16" s="186">
        <f>IF(I16="","",(I16-$C16)/$C16*100)</f>
      </c>
      <c r="U16" s="186">
        <f>IF(K16="","",K16-$C16)</f>
      </c>
      <c r="V16" s="186">
        <f>IF(K16="","",(K16-$C16)/$C16*100)</f>
      </c>
      <c r="W16" s="186">
        <f>IF(M16="","",M16-$C16)</f>
      </c>
      <c r="X16" s="186">
        <f>IF(M16="","",(M16-$C16)/$C16*100)</f>
      </c>
      <c r="Y16" s="186">
        <f>IF(O16="","",O16-$C16)</f>
      </c>
      <c r="Z16" s="186">
        <f>IF(O16="","",(O16-$C16)/$C16*100)</f>
      </c>
      <c r="AA16" s="1"/>
      <c r="AB16" s="153">
        <v>50</v>
      </c>
      <c r="AC16" s="134">
        <f aca="true" t="shared" si="0" ref="AC16:AC23">C16</f>
        <v>0</v>
      </c>
      <c r="AD16" s="134">
        <f aca="true" t="shared" si="1" ref="AD16:AE23">D16</f>
        <v>-0.3</v>
      </c>
      <c r="AE16" s="134">
        <f t="shared" si="1"/>
        <v>0.3</v>
      </c>
      <c r="AF16" s="134">
        <f>G16</f>
        <v>0</v>
      </c>
      <c r="AG16" s="134">
        <f aca="true" t="shared" si="2" ref="AG16:AG23">I16</f>
        <v>0</v>
      </c>
      <c r="AH16" s="134">
        <f aca="true" t="shared" si="3" ref="AH16:AH23">K16</f>
        <v>0</v>
      </c>
      <c r="AI16" s="134">
        <f aca="true" t="shared" si="4" ref="AI16:AI23">M16</f>
        <v>0</v>
      </c>
      <c r="AJ16" s="134">
        <f aca="true" t="shared" si="5" ref="AJ16:AJ23">O16</f>
        <v>0</v>
      </c>
      <c r="AK16" s="134"/>
      <c r="AL16" s="23"/>
      <c r="AM16" s="192">
        <f>AVERAGE(AP16:AS16)</f>
        <v>1.1075</v>
      </c>
      <c r="AN16" s="1"/>
      <c r="AO16" s="1"/>
      <c r="AP16" s="74">
        <v>1.16</v>
      </c>
      <c r="AQ16" s="122">
        <v>1.1</v>
      </c>
      <c r="AR16" s="74">
        <v>1.18</v>
      </c>
      <c r="AS16" s="74">
        <v>0.99</v>
      </c>
      <c r="AT16" s="119"/>
      <c r="AU16" s="119"/>
      <c r="AV16" s="119"/>
      <c r="AW16" s="119"/>
      <c r="AX16" s="119"/>
      <c r="AY16" s="1"/>
      <c r="AZ16" s="1"/>
      <c r="BA16" s="1"/>
      <c r="BB16" s="1"/>
    </row>
    <row r="17" spans="1:54" ht="12.75">
      <c r="A17" s="153">
        <v>100</v>
      </c>
      <c r="B17" s="173"/>
      <c r="C17" s="171"/>
      <c r="D17" s="174">
        <f aca="true" t="shared" si="6" ref="D17:D23">IF(C17&lt;=3,C17-0.3,C17-(C17*10/100))</f>
        <v>-0.3</v>
      </c>
      <c r="E17" s="175">
        <f aca="true" t="shared" si="7" ref="E17:E23">IF(C17&lt;=3,C17+0.3,C17+(C17*10/100))</f>
        <v>0.3</v>
      </c>
      <c r="F17" s="176"/>
      <c r="G17" s="171"/>
      <c r="H17" s="173"/>
      <c r="I17" s="171"/>
      <c r="J17" s="173"/>
      <c r="K17" s="171"/>
      <c r="L17" s="173"/>
      <c r="M17" s="171"/>
      <c r="N17" s="173"/>
      <c r="O17" s="177"/>
      <c r="P17" s="1"/>
      <c r="Q17" s="186">
        <f aca="true" t="shared" si="8" ref="Q17:Q23">IF(G17="","",G17-$C17)</f>
      </c>
      <c r="R17" s="186">
        <f aca="true" t="shared" si="9" ref="R17:R23">IF(G17="","",(G17-$C17)/$C17*100)</f>
      </c>
      <c r="S17" s="186">
        <f aca="true" t="shared" si="10" ref="S17:S23">IF(I17="","",I17-$C17)</f>
      </c>
      <c r="T17" s="186">
        <f aca="true" t="shared" si="11" ref="T17:T23">IF(I17="","",(I17-$C17)/$C17*100)</f>
      </c>
      <c r="U17" s="186">
        <f aca="true" t="shared" si="12" ref="U17:U23">IF(K17="","",K17-$C17)</f>
      </c>
      <c r="V17" s="186">
        <f aca="true" t="shared" si="13" ref="V17:V23">IF(K17="","",(K17-$C17)/$C17*100)</f>
      </c>
      <c r="W17" s="186">
        <f aca="true" t="shared" si="14" ref="W17:W23">IF(M17="","",M17-$C17)</f>
      </c>
      <c r="X17" s="186">
        <f aca="true" t="shared" si="15" ref="X17:X23">IF(M17="","",(M17-$C17)/$C17*100)</f>
      </c>
      <c r="Y17" s="186">
        <f aca="true" t="shared" si="16" ref="Y17:Y23">IF(O17="","",O17-$C17)</f>
      </c>
      <c r="Z17" s="186">
        <f aca="true" t="shared" si="17" ref="Z17:Z23">IF(O17="","",(O17-$C17)/$C17*100)</f>
      </c>
      <c r="AA17" s="1"/>
      <c r="AB17" s="153">
        <v>100</v>
      </c>
      <c r="AC17" s="134">
        <f t="shared" si="0"/>
        <v>0</v>
      </c>
      <c r="AD17" s="134">
        <f t="shared" si="1"/>
        <v>-0.3</v>
      </c>
      <c r="AE17" s="134">
        <f t="shared" si="1"/>
        <v>0.3</v>
      </c>
      <c r="AF17" s="134">
        <f aca="true" t="shared" si="18" ref="AF17:AF23">G17</f>
        <v>0</v>
      </c>
      <c r="AG17" s="134">
        <f t="shared" si="2"/>
        <v>0</v>
      </c>
      <c r="AH17" s="134">
        <f t="shared" si="3"/>
        <v>0</v>
      </c>
      <c r="AI17" s="134">
        <f t="shared" si="4"/>
        <v>0</v>
      </c>
      <c r="AJ17" s="134">
        <f t="shared" si="5"/>
        <v>0</v>
      </c>
      <c r="AK17" s="134"/>
      <c r="AL17" s="23"/>
      <c r="AM17" s="192">
        <f aca="true" t="shared" si="19" ref="AM17:AM23">AVERAGE(AP17:AS17)</f>
        <v>1.6875</v>
      </c>
      <c r="AN17" s="1"/>
      <c r="AO17" s="1"/>
      <c r="AP17" s="74">
        <v>1.76</v>
      </c>
      <c r="AQ17" s="122">
        <v>1.67</v>
      </c>
      <c r="AR17" s="74">
        <v>1.78</v>
      </c>
      <c r="AS17" s="74">
        <v>1.54</v>
      </c>
      <c r="AT17" s="119"/>
      <c r="AU17" s="119"/>
      <c r="AV17" s="119"/>
      <c r="AW17" s="119"/>
      <c r="AX17" s="119"/>
      <c r="AY17" s="1"/>
      <c r="AZ17" s="1"/>
      <c r="BA17" s="1"/>
      <c r="BB17" s="1"/>
    </row>
    <row r="18" spans="1:54" ht="12.75">
      <c r="A18" s="153">
        <v>150</v>
      </c>
      <c r="B18" s="173"/>
      <c r="C18" s="171"/>
      <c r="D18" s="174">
        <f t="shared" si="6"/>
        <v>-0.3</v>
      </c>
      <c r="E18" s="175">
        <f t="shared" si="7"/>
        <v>0.3</v>
      </c>
      <c r="F18" s="176"/>
      <c r="G18" s="171"/>
      <c r="H18" s="173"/>
      <c r="I18" s="171"/>
      <c r="J18" s="173"/>
      <c r="K18" s="171"/>
      <c r="L18" s="173"/>
      <c r="M18" s="171"/>
      <c r="N18" s="173"/>
      <c r="O18" s="177"/>
      <c r="P18" s="1"/>
      <c r="Q18" s="186">
        <f t="shared" si="8"/>
      </c>
      <c r="R18" s="186">
        <f t="shared" si="9"/>
      </c>
      <c r="S18" s="186">
        <f t="shared" si="10"/>
      </c>
      <c r="T18" s="186">
        <f t="shared" si="11"/>
      </c>
      <c r="U18" s="186">
        <f t="shared" si="12"/>
      </c>
      <c r="V18" s="186">
        <f t="shared" si="13"/>
      </c>
      <c r="W18" s="186">
        <f t="shared" si="14"/>
      </c>
      <c r="X18" s="186">
        <f t="shared" si="15"/>
      </c>
      <c r="Y18" s="186">
        <f t="shared" si="16"/>
      </c>
      <c r="Z18" s="186">
        <f t="shared" si="17"/>
      </c>
      <c r="AA18" s="1"/>
      <c r="AB18" s="153">
        <v>150</v>
      </c>
      <c r="AC18" s="134">
        <f t="shared" si="0"/>
        <v>0</v>
      </c>
      <c r="AD18" s="134">
        <f t="shared" si="1"/>
        <v>-0.3</v>
      </c>
      <c r="AE18" s="134">
        <f t="shared" si="1"/>
        <v>0.3</v>
      </c>
      <c r="AF18" s="134">
        <f t="shared" si="18"/>
        <v>0</v>
      </c>
      <c r="AG18" s="134">
        <f t="shared" si="2"/>
        <v>0</v>
      </c>
      <c r="AH18" s="134">
        <f t="shared" si="3"/>
        <v>0</v>
      </c>
      <c r="AI18" s="134">
        <f t="shared" si="4"/>
        <v>0</v>
      </c>
      <c r="AJ18" s="134">
        <f t="shared" si="5"/>
        <v>0</v>
      </c>
      <c r="AK18" s="134"/>
      <c r="AL18" s="23"/>
      <c r="AM18" s="192">
        <f t="shared" si="19"/>
        <v>2.1300000000000003</v>
      </c>
      <c r="AN18" s="1"/>
      <c r="AO18" s="1"/>
      <c r="AP18" s="74">
        <v>2.22</v>
      </c>
      <c r="AQ18" s="122">
        <v>2.1</v>
      </c>
      <c r="AR18" s="74">
        <v>2.23</v>
      </c>
      <c r="AS18" s="74">
        <v>1.97</v>
      </c>
      <c r="AT18" s="119"/>
      <c r="AU18" s="119"/>
      <c r="AV18" s="119"/>
      <c r="AW18" s="119"/>
      <c r="AX18" s="119"/>
      <c r="AY18" s="1"/>
      <c r="AZ18" s="1"/>
      <c r="BA18" s="1"/>
      <c r="BB18" s="1"/>
    </row>
    <row r="19" spans="1:54" ht="12.75">
      <c r="A19" s="153">
        <v>200</v>
      </c>
      <c r="B19" s="173"/>
      <c r="C19" s="171"/>
      <c r="D19" s="174">
        <f t="shared" si="6"/>
        <v>-0.3</v>
      </c>
      <c r="E19" s="175">
        <f t="shared" si="7"/>
        <v>0.3</v>
      </c>
      <c r="F19" s="176"/>
      <c r="G19" s="171"/>
      <c r="H19" s="173"/>
      <c r="I19" s="171"/>
      <c r="J19" s="173"/>
      <c r="K19" s="171"/>
      <c r="L19" s="173"/>
      <c r="M19" s="171"/>
      <c r="N19" s="173"/>
      <c r="O19" s="177"/>
      <c r="P19" s="1"/>
      <c r="Q19" s="186">
        <f t="shared" si="8"/>
      </c>
      <c r="R19" s="186">
        <f t="shared" si="9"/>
      </c>
      <c r="S19" s="186">
        <f t="shared" si="10"/>
      </c>
      <c r="T19" s="186">
        <f t="shared" si="11"/>
      </c>
      <c r="U19" s="186">
        <f t="shared" si="12"/>
      </c>
      <c r="V19" s="186">
        <f t="shared" si="13"/>
      </c>
      <c r="W19" s="186">
        <f t="shared" si="14"/>
      </c>
      <c r="X19" s="186">
        <f t="shared" si="15"/>
      </c>
      <c r="Y19" s="186">
        <f t="shared" si="16"/>
      </c>
      <c r="Z19" s="186">
        <f t="shared" si="17"/>
      </c>
      <c r="AA19" s="1"/>
      <c r="AB19" s="153">
        <v>200</v>
      </c>
      <c r="AC19" s="134">
        <f t="shared" si="0"/>
        <v>0</v>
      </c>
      <c r="AD19" s="134">
        <f t="shared" si="1"/>
        <v>-0.3</v>
      </c>
      <c r="AE19" s="134">
        <f t="shared" si="1"/>
        <v>0.3</v>
      </c>
      <c r="AF19" s="134">
        <f t="shared" si="18"/>
        <v>0</v>
      </c>
      <c r="AG19" s="134">
        <f t="shared" si="2"/>
        <v>0</v>
      </c>
      <c r="AH19" s="134">
        <f t="shared" si="3"/>
        <v>0</v>
      </c>
      <c r="AI19" s="134">
        <f t="shared" si="4"/>
        <v>0</v>
      </c>
      <c r="AJ19" s="134">
        <f t="shared" si="5"/>
        <v>0</v>
      </c>
      <c r="AK19" s="134"/>
      <c r="AL19" s="23"/>
      <c r="AM19" s="192">
        <f t="shared" si="19"/>
        <v>2.4975</v>
      </c>
      <c r="AN19" s="1"/>
      <c r="AO19" s="1"/>
      <c r="AP19" s="74">
        <v>2.58</v>
      </c>
      <c r="AQ19" s="122">
        <v>2.46</v>
      </c>
      <c r="AR19" s="74">
        <v>2.6</v>
      </c>
      <c r="AS19" s="74">
        <v>2.35</v>
      </c>
      <c r="AT19" s="119"/>
      <c r="AU19" s="119"/>
      <c r="AV19" s="119"/>
      <c r="AW19" s="119"/>
      <c r="AX19" s="119"/>
      <c r="AY19" s="1"/>
      <c r="AZ19" s="1"/>
      <c r="BA19" s="1"/>
      <c r="BB19" s="1"/>
    </row>
    <row r="20" spans="1:54" ht="12.75">
      <c r="A20" s="153">
        <v>250</v>
      </c>
      <c r="B20" s="173"/>
      <c r="C20" s="171"/>
      <c r="D20" s="174">
        <f t="shared" si="6"/>
        <v>-0.3</v>
      </c>
      <c r="E20" s="175">
        <f t="shared" si="7"/>
        <v>0.3</v>
      </c>
      <c r="F20" s="176"/>
      <c r="G20" s="171"/>
      <c r="H20" s="173"/>
      <c r="I20" s="171"/>
      <c r="J20" s="173"/>
      <c r="K20" s="171"/>
      <c r="L20" s="173"/>
      <c r="M20" s="171"/>
      <c r="N20" s="173"/>
      <c r="O20" s="177"/>
      <c r="P20" s="1"/>
      <c r="Q20" s="186">
        <f t="shared" si="8"/>
      </c>
      <c r="R20" s="186">
        <f t="shared" si="9"/>
      </c>
      <c r="S20" s="186">
        <f t="shared" si="10"/>
      </c>
      <c r="T20" s="186">
        <f t="shared" si="11"/>
      </c>
      <c r="U20" s="186">
        <f t="shared" si="12"/>
      </c>
      <c r="V20" s="186">
        <f t="shared" si="13"/>
      </c>
      <c r="W20" s="186">
        <f t="shared" si="14"/>
      </c>
      <c r="X20" s="186">
        <f t="shared" si="15"/>
      </c>
      <c r="Y20" s="186">
        <f t="shared" si="16"/>
      </c>
      <c r="Z20" s="186">
        <f t="shared" si="17"/>
      </c>
      <c r="AA20" s="1"/>
      <c r="AB20" s="153">
        <v>250</v>
      </c>
      <c r="AC20" s="134">
        <f t="shared" si="0"/>
        <v>0</v>
      </c>
      <c r="AD20" s="134">
        <f t="shared" si="1"/>
        <v>-0.3</v>
      </c>
      <c r="AE20" s="134">
        <f t="shared" si="1"/>
        <v>0.3</v>
      </c>
      <c r="AF20" s="134">
        <f t="shared" si="18"/>
        <v>0</v>
      </c>
      <c r="AG20" s="134">
        <f t="shared" si="2"/>
        <v>0</v>
      </c>
      <c r="AH20" s="134">
        <f t="shared" si="3"/>
        <v>0</v>
      </c>
      <c r="AI20" s="134">
        <f t="shared" si="4"/>
        <v>0</v>
      </c>
      <c r="AJ20" s="134">
        <f t="shared" si="5"/>
        <v>0</v>
      </c>
      <c r="AK20" s="134"/>
      <c r="AL20" s="23"/>
      <c r="AM20" s="192">
        <f t="shared" si="19"/>
        <v>2.8875</v>
      </c>
      <c r="AN20" s="1"/>
      <c r="AO20" s="1"/>
      <c r="AP20" s="74">
        <v>3.01</v>
      </c>
      <c r="AQ20" s="122">
        <v>2.89</v>
      </c>
      <c r="AR20" s="74">
        <v>2.98</v>
      </c>
      <c r="AS20" s="74">
        <v>2.67</v>
      </c>
      <c r="AT20" s="119"/>
      <c r="AU20" s="119"/>
      <c r="AV20" s="119"/>
      <c r="AW20" s="119"/>
      <c r="AX20" s="119"/>
      <c r="AY20" s="1"/>
      <c r="AZ20" s="1"/>
      <c r="BA20" s="1"/>
      <c r="BB20" s="1"/>
    </row>
    <row r="21" spans="1:54" ht="12.75">
      <c r="A21" s="153">
        <v>300</v>
      </c>
      <c r="B21" s="173"/>
      <c r="C21" s="171"/>
      <c r="D21" s="174">
        <f t="shared" si="6"/>
        <v>-0.3</v>
      </c>
      <c r="E21" s="175">
        <f t="shared" si="7"/>
        <v>0.3</v>
      </c>
      <c r="F21" s="176"/>
      <c r="G21" s="171"/>
      <c r="H21" s="173"/>
      <c r="I21" s="171"/>
      <c r="J21" s="173"/>
      <c r="K21" s="171"/>
      <c r="L21" s="173"/>
      <c r="M21" s="171"/>
      <c r="N21" s="173"/>
      <c r="O21" s="177"/>
      <c r="P21" s="1"/>
      <c r="Q21" s="186">
        <f t="shared" si="8"/>
      </c>
      <c r="R21" s="186">
        <f t="shared" si="9"/>
      </c>
      <c r="S21" s="186">
        <f t="shared" si="10"/>
      </c>
      <c r="T21" s="186">
        <f t="shared" si="11"/>
      </c>
      <c r="U21" s="186">
        <f t="shared" si="12"/>
      </c>
      <c r="V21" s="186">
        <f t="shared" si="13"/>
      </c>
      <c r="W21" s="186">
        <f t="shared" si="14"/>
      </c>
      <c r="X21" s="186">
        <f t="shared" si="15"/>
      </c>
      <c r="Y21" s="186">
        <f t="shared" si="16"/>
      </c>
      <c r="Z21" s="186">
        <f t="shared" si="17"/>
      </c>
      <c r="AA21" s="1"/>
      <c r="AB21" s="153">
        <v>300</v>
      </c>
      <c r="AC21" s="134">
        <f t="shared" si="0"/>
        <v>0</v>
      </c>
      <c r="AD21" s="134">
        <f t="shared" si="1"/>
        <v>-0.3</v>
      </c>
      <c r="AE21" s="134">
        <f t="shared" si="1"/>
        <v>0.3</v>
      </c>
      <c r="AF21" s="134">
        <f t="shared" si="18"/>
        <v>0</v>
      </c>
      <c r="AG21" s="134">
        <f t="shared" si="2"/>
        <v>0</v>
      </c>
      <c r="AH21" s="134">
        <f t="shared" si="3"/>
        <v>0</v>
      </c>
      <c r="AI21" s="134">
        <f t="shared" si="4"/>
        <v>0</v>
      </c>
      <c r="AJ21" s="134">
        <f t="shared" si="5"/>
        <v>0</v>
      </c>
      <c r="AK21" s="134"/>
      <c r="AL21" s="23"/>
      <c r="AM21" s="192">
        <f t="shared" si="19"/>
        <v>3.185</v>
      </c>
      <c r="AN21" s="1"/>
      <c r="AO21" s="1"/>
      <c r="AP21" s="74">
        <v>3.24</v>
      </c>
      <c r="AQ21" s="122">
        <v>3.18</v>
      </c>
      <c r="AR21" s="74">
        <v>3.31</v>
      </c>
      <c r="AS21" s="74">
        <v>3.01</v>
      </c>
      <c r="AT21" s="119"/>
      <c r="AU21" s="119"/>
      <c r="AV21" s="119"/>
      <c r="AW21" s="119"/>
      <c r="AX21" s="119"/>
      <c r="AY21" s="1"/>
      <c r="AZ21" s="1"/>
      <c r="BA21" s="1"/>
      <c r="BB21" s="1"/>
    </row>
    <row r="22" spans="1:54" ht="12.75">
      <c r="A22" s="153">
        <v>450</v>
      </c>
      <c r="B22" s="173"/>
      <c r="C22" s="171"/>
      <c r="D22" s="174">
        <f t="shared" si="6"/>
        <v>-0.3</v>
      </c>
      <c r="E22" s="175">
        <f t="shared" si="7"/>
        <v>0.3</v>
      </c>
      <c r="F22" s="176"/>
      <c r="G22" s="171"/>
      <c r="H22" s="173"/>
      <c r="I22" s="171"/>
      <c r="J22" s="173"/>
      <c r="K22" s="171"/>
      <c r="L22" s="173"/>
      <c r="M22" s="171"/>
      <c r="N22" s="173"/>
      <c r="O22" s="177"/>
      <c r="P22" s="1"/>
      <c r="Q22" s="186">
        <f t="shared" si="8"/>
      </c>
      <c r="R22" s="186">
        <f t="shared" si="9"/>
      </c>
      <c r="S22" s="186">
        <f t="shared" si="10"/>
      </c>
      <c r="T22" s="186">
        <f t="shared" si="11"/>
      </c>
      <c r="U22" s="186">
        <f t="shared" si="12"/>
      </c>
      <c r="V22" s="186">
        <f t="shared" si="13"/>
      </c>
      <c r="W22" s="186">
        <f t="shared" si="14"/>
      </c>
      <c r="X22" s="186">
        <f t="shared" si="15"/>
      </c>
      <c r="Y22" s="186">
        <f t="shared" si="16"/>
      </c>
      <c r="Z22" s="186">
        <f t="shared" si="17"/>
      </c>
      <c r="AA22" s="1"/>
      <c r="AB22" s="153">
        <v>450</v>
      </c>
      <c r="AC22" s="134">
        <f t="shared" si="0"/>
        <v>0</v>
      </c>
      <c r="AD22" s="134">
        <f t="shared" si="1"/>
        <v>-0.3</v>
      </c>
      <c r="AE22" s="134">
        <f t="shared" si="1"/>
        <v>0.3</v>
      </c>
      <c r="AF22" s="134">
        <f t="shared" si="18"/>
        <v>0</v>
      </c>
      <c r="AG22" s="134">
        <f t="shared" si="2"/>
        <v>0</v>
      </c>
      <c r="AH22" s="134">
        <f t="shared" si="3"/>
        <v>0</v>
      </c>
      <c r="AI22" s="134">
        <f t="shared" si="4"/>
        <v>0</v>
      </c>
      <c r="AJ22" s="134">
        <f t="shared" si="5"/>
        <v>0</v>
      </c>
      <c r="AK22" s="134"/>
      <c r="AL22" s="23"/>
      <c r="AM22" s="192">
        <f t="shared" si="19"/>
        <v>3.9425</v>
      </c>
      <c r="AN22" s="1"/>
      <c r="AO22" s="1"/>
      <c r="AP22" s="74">
        <v>4.06</v>
      </c>
      <c r="AQ22" s="122">
        <v>3.95</v>
      </c>
      <c r="AR22" s="74">
        <v>4.1</v>
      </c>
      <c r="AS22" s="74">
        <v>3.66</v>
      </c>
      <c r="AT22" s="119"/>
      <c r="AU22" s="119"/>
      <c r="AV22" s="119"/>
      <c r="AW22" s="119"/>
      <c r="AX22" s="119"/>
      <c r="AY22" s="1"/>
      <c r="AZ22" s="1"/>
      <c r="BA22" s="1"/>
      <c r="BB22" s="1"/>
    </row>
    <row r="23" spans="1:54" ht="13.5" thickBot="1">
      <c r="A23" s="154">
        <v>600</v>
      </c>
      <c r="B23" s="178"/>
      <c r="C23" s="172"/>
      <c r="D23" s="174">
        <f t="shared" si="6"/>
        <v>-0.3</v>
      </c>
      <c r="E23" s="175">
        <f t="shared" si="7"/>
        <v>0.3</v>
      </c>
      <c r="F23" s="181"/>
      <c r="G23" s="172"/>
      <c r="H23" s="178"/>
      <c r="I23" s="172"/>
      <c r="J23" s="178"/>
      <c r="K23" s="172"/>
      <c r="L23" s="178"/>
      <c r="M23" s="172"/>
      <c r="N23" s="178"/>
      <c r="O23" s="182"/>
      <c r="P23" s="1"/>
      <c r="Q23" s="186">
        <f t="shared" si="8"/>
      </c>
      <c r="R23" s="186">
        <f t="shared" si="9"/>
      </c>
      <c r="S23" s="186">
        <f t="shared" si="10"/>
      </c>
      <c r="T23" s="186">
        <f t="shared" si="11"/>
      </c>
      <c r="U23" s="186">
        <f t="shared" si="12"/>
      </c>
      <c r="V23" s="186">
        <f t="shared" si="13"/>
      </c>
      <c r="W23" s="186">
        <f t="shared" si="14"/>
      </c>
      <c r="X23" s="186">
        <f t="shared" si="15"/>
      </c>
      <c r="Y23" s="186">
        <f t="shared" si="16"/>
      </c>
      <c r="Z23" s="186">
        <f t="shared" si="17"/>
      </c>
      <c r="AA23" s="1"/>
      <c r="AB23" s="154">
        <v>600</v>
      </c>
      <c r="AC23" s="134">
        <f t="shared" si="0"/>
        <v>0</v>
      </c>
      <c r="AD23" s="134">
        <f t="shared" si="1"/>
        <v>-0.3</v>
      </c>
      <c r="AE23" s="134">
        <f t="shared" si="1"/>
        <v>0.3</v>
      </c>
      <c r="AF23" s="134">
        <f t="shared" si="18"/>
        <v>0</v>
      </c>
      <c r="AG23" s="134">
        <f t="shared" si="2"/>
        <v>0</v>
      </c>
      <c r="AH23" s="134">
        <f t="shared" si="3"/>
        <v>0</v>
      </c>
      <c r="AI23" s="134">
        <f t="shared" si="4"/>
        <v>0</v>
      </c>
      <c r="AJ23" s="134">
        <f t="shared" si="5"/>
        <v>0</v>
      </c>
      <c r="AK23" s="134"/>
      <c r="AL23" s="23"/>
      <c r="AM23" s="192">
        <f t="shared" si="19"/>
        <v>4.565</v>
      </c>
      <c r="AN23" s="1"/>
      <c r="AO23" s="1"/>
      <c r="AP23" s="74">
        <v>4.7</v>
      </c>
      <c r="AQ23" s="122">
        <v>4.49</v>
      </c>
      <c r="AR23" s="74">
        <v>4.74</v>
      </c>
      <c r="AS23" s="74">
        <v>4.33</v>
      </c>
      <c r="AT23" s="119"/>
      <c r="AU23" s="119"/>
      <c r="AV23" s="119"/>
      <c r="AW23" s="119"/>
      <c r="AX23" s="119"/>
      <c r="AY23" s="1"/>
      <c r="AZ23" s="1"/>
      <c r="BA23" s="1"/>
      <c r="BB23" s="1"/>
    </row>
    <row r="24" spans="1:54" ht="13.5" thickBot="1">
      <c r="A24" s="23"/>
      <c r="B24" s="159"/>
      <c r="C24" s="160"/>
      <c r="D24" s="160"/>
      <c r="E24" s="160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45"/>
      <c r="AL24" s="1"/>
      <c r="AM24" s="193"/>
      <c r="AN24" s="1"/>
      <c r="AO24" s="1"/>
      <c r="AP24" s="1"/>
      <c r="AQ24" s="1"/>
      <c r="AR24" s="1"/>
      <c r="AS24" s="1"/>
      <c r="AT24" s="1"/>
      <c r="AU24" s="119"/>
      <c r="AV24" s="119"/>
      <c r="AW24" s="119"/>
      <c r="AX24" s="119"/>
      <c r="AY24" s="1"/>
      <c r="AZ24" s="1"/>
      <c r="BA24" s="1"/>
      <c r="BB24" s="1"/>
    </row>
    <row r="25" spans="1:54" ht="12.75">
      <c r="A25" s="148" t="s">
        <v>17</v>
      </c>
      <c r="B25" s="394">
        <v>2</v>
      </c>
      <c r="C25" s="393"/>
      <c r="D25" s="398" t="s">
        <v>47</v>
      </c>
      <c r="E25" s="390" t="s">
        <v>48</v>
      </c>
      <c r="F25" s="392"/>
      <c r="G25" s="393"/>
      <c r="H25" s="394"/>
      <c r="I25" s="393"/>
      <c r="J25" s="394"/>
      <c r="K25" s="393"/>
      <c r="L25" s="394"/>
      <c r="M25" s="393"/>
      <c r="N25" s="394"/>
      <c r="O25" s="39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45"/>
      <c r="AL25" s="1"/>
      <c r="AM25" s="193"/>
      <c r="AN25" s="1"/>
      <c r="AO25" s="1"/>
      <c r="AP25" s="1"/>
      <c r="AQ25" s="1"/>
      <c r="AR25" s="1"/>
      <c r="AS25" s="1"/>
      <c r="AT25" s="1"/>
      <c r="AU25" s="119"/>
      <c r="AV25" s="119"/>
      <c r="AW25" s="119"/>
      <c r="AX25" s="119"/>
      <c r="AY25" s="1"/>
      <c r="AZ25" s="1"/>
      <c r="BA25" s="1"/>
      <c r="BB25" s="1"/>
    </row>
    <row r="26" spans="1:54" ht="12.75">
      <c r="A26" s="149" t="s">
        <v>80</v>
      </c>
      <c r="B26" s="395"/>
      <c r="C26" s="396"/>
      <c r="D26" s="399"/>
      <c r="E26" s="391"/>
      <c r="F26" s="397"/>
      <c r="G26" s="396"/>
      <c r="H26" s="395"/>
      <c r="I26" s="396"/>
      <c r="J26" s="395"/>
      <c r="K26" s="396"/>
      <c r="L26" s="395"/>
      <c r="M26" s="396"/>
      <c r="N26" s="395"/>
      <c r="O26" s="39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45"/>
      <c r="AL26" s="1"/>
      <c r="AM26" s="193"/>
      <c r="AN26" s="1"/>
      <c r="AO26" s="1"/>
      <c r="AP26" s="1"/>
      <c r="AQ26" s="1"/>
      <c r="AR26" s="1"/>
      <c r="AS26" s="1"/>
      <c r="AT26" s="1"/>
      <c r="AU26" s="119"/>
      <c r="AV26" s="119"/>
      <c r="AW26" s="119"/>
      <c r="AX26" s="119"/>
      <c r="AY26" s="1"/>
      <c r="AZ26" s="1"/>
      <c r="BA26" s="1"/>
      <c r="BB26" s="1"/>
    </row>
    <row r="27" spans="1:54" ht="12.75">
      <c r="A27" s="150" t="s">
        <v>31</v>
      </c>
      <c r="B27" s="387"/>
      <c r="C27" s="388"/>
      <c r="D27" s="399"/>
      <c r="E27" s="391"/>
      <c r="F27" s="389"/>
      <c r="G27" s="388"/>
      <c r="H27" s="387"/>
      <c r="I27" s="388"/>
      <c r="J27" s="387"/>
      <c r="K27" s="388"/>
      <c r="L27" s="387"/>
      <c r="M27" s="388"/>
      <c r="N27" s="387"/>
      <c r="O27" s="38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45"/>
      <c r="AL27" s="1"/>
      <c r="AM27" s="193"/>
      <c r="AN27" s="1"/>
      <c r="AO27" s="1"/>
      <c r="AP27" s="1"/>
      <c r="AQ27" s="1"/>
      <c r="AR27" s="1"/>
      <c r="AS27" s="1"/>
      <c r="AT27" s="1"/>
      <c r="AU27" s="119"/>
      <c r="AV27" s="119"/>
      <c r="AW27" s="119"/>
      <c r="AX27" s="119"/>
      <c r="AY27" s="1"/>
      <c r="AZ27" s="1"/>
      <c r="BA27" s="1"/>
      <c r="BB27" s="1"/>
    </row>
    <row r="28" spans="1:54" ht="12.75">
      <c r="A28" s="151" t="s">
        <v>16</v>
      </c>
      <c r="B28" s="387"/>
      <c r="C28" s="388"/>
      <c r="D28" s="399"/>
      <c r="E28" s="391"/>
      <c r="F28" s="389"/>
      <c r="G28" s="388"/>
      <c r="H28" s="387"/>
      <c r="I28" s="388"/>
      <c r="J28" s="387"/>
      <c r="K28" s="388"/>
      <c r="L28" s="387"/>
      <c r="M28" s="388"/>
      <c r="N28" s="387"/>
      <c r="O28" s="38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45"/>
      <c r="AL28" s="1"/>
      <c r="AM28" s="193"/>
      <c r="AN28" s="1"/>
      <c r="AO28" s="1"/>
      <c r="AP28" s="1"/>
      <c r="AQ28" s="1"/>
      <c r="AR28" s="1"/>
      <c r="AS28" s="1"/>
      <c r="AT28" s="1"/>
      <c r="AU28" s="119"/>
      <c r="AV28" s="119"/>
      <c r="AW28" s="119"/>
      <c r="AX28" s="119"/>
      <c r="AY28" s="1"/>
      <c r="AZ28" s="1"/>
      <c r="BA28" s="1"/>
      <c r="BB28" s="1"/>
    </row>
    <row r="29" spans="1:54" ht="12.75">
      <c r="A29" s="152"/>
      <c r="B29" s="136" t="s">
        <v>9</v>
      </c>
      <c r="C29" s="137" t="s">
        <v>81</v>
      </c>
      <c r="D29" s="399"/>
      <c r="E29" s="391"/>
      <c r="F29" s="138" t="s">
        <v>9</v>
      </c>
      <c r="G29" s="137" t="s">
        <v>81</v>
      </c>
      <c r="H29" s="136" t="s">
        <v>9</v>
      </c>
      <c r="I29" s="137" t="s">
        <v>81</v>
      </c>
      <c r="J29" s="136" t="s">
        <v>9</v>
      </c>
      <c r="K29" s="137" t="s">
        <v>81</v>
      </c>
      <c r="L29" s="136" t="s">
        <v>9</v>
      </c>
      <c r="M29" s="137" t="s">
        <v>81</v>
      </c>
      <c r="N29" s="136" t="s">
        <v>9</v>
      </c>
      <c r="O29" s="137" t="s">
        <v>81</v>
      </c>
      <c r="P29" s="1"/>
      <c r="Q29" s="229" t="s">
        <v>79</v>
      </c>
      <c r="R29" s="156" t="s">
        <v>32</v>
      </c>
      <c r="S29" s="229" t="s">
        <v>79</v>
      </c>
      <c r="T29" s="156" t="s">
        <v>32</v>
      </c>
      <c r="U29" s="229" t="s">
        <v>79</v>
      </c>
      <c r="V29" s="156" t="s">
        <v>32</v>
      </c>
      <c r="W29" s="229" t="s">
        <v>79</v>
      </c>
      <c r="X29" s="156" t="s">
        <v>32</v>
      </c>
      <c r="Y29" s="229" t="s">
        <v>79</v>
      </c>
      <c r="Z29" s="156" t="s">
        <v>32</v>
      </c>
      <c r="AA29" s="1"/>
      <c r="AB29" s="155" t="s">
        <v>93</v>
      </c>
      <c r="AC29" s="167" t="s">
        <v>84</v>
      </c>
      <c r="AD29" s="170" t="s">
        <v>136</v>
      </c>
      <c r="AE29" s="170" t="s">
        <v>137</v>
      </c>
      <c r="AF29" s="168" t="s">
        <v>85</v>
      </c>
      <c r="AG29" s="168" t="s">
        <v>86</v>
      </c>
      <c r="AH29" s="168" t="s">
        <v>87</v>
      </c>
      <c r="AI29" s="168" t="s">
        <v>88</v>
      </c>
      <c r="AJ29" s="168" t="s">
        <v>89</v>
      </c>
      <c r="AK29" s="246" t="s">
        <v>90</v>
      </c>
      <c r="AL29" s="1"/>
      <c r="AM29" s="194"/>
      <c r="AN29" s="1"/>
      <c r="AO29" s="1"/>
      <c r="AP29" s="119" t="s">
        <v>103</v>
      </c>
      <c r="AQ29" s="119" t="s">
        <v>104</v>
      </c>
      <c r="AR29" s="119" t="s">
        <v>105</v>
      </c>
      <c r="AS29" s="119" t="s">
        <v>106</v>
      </c>
      <c r="AT29" s="119"/>
      <c r="AU29" s="119"/>
      <c r="AV29" s="119"/>
      <c r="AW29" s="119"/>
      <c r="AX29" s="119"/>
      <c r="AY29" s="1"/>
      <c r="AZ29" s="1"/>
      <c r="BA29" s="1"/>
      <c r="BB29" s="1"/>
    </row>
    <row r="30" spans="1:54" ht="12.75">
      <c r="A30" s="153">
        <v>50</v>
      </c>
      <c r="B30" s="173"/>
      <c r="C30" s="171"/>
      <c r="D30" s="174">
        <f>IF(C30&lt;=3,C30-0.3,C30-(C30*10/100))</f>
        <v>-0.3</v>
      </c>
      <c r="E30" s="175">
        <f>IF(C30&lt;=3,C30+0.3,C30+(C30*10/100))</f>
        <v>0.3</v>
      </c>
      <c r="F30" s="176"/>
      <c r="G30" s="171"/>
      <c r="H30" s="173"/>
      <c r="I30" s="171"/>
      <c r="J30" s="173"/>
      <c r="K30" s="171"/>
      <c r="L30" s="173"/>
      <c r="M30" s="171"/>
      <c r="N30" s="173"/>
      <c r="O30" s="177"/>
      <c r="P30" s="1"/>
      <c r="Q30" s="186">
        <f>IF(G30="","",G30-$C30)</f>
      </c>
      <c r="R30" s="186">
        <f>IF(G30="","",(G30-$C30)/$C30*100)</f>
      </c>
      <c r="S30" s="186">
        <f>IF(I30="","",I30-$C30)</f>
      </c>
      <c r="T30" s="186">
        <f>IF(I30="","",(I30-$C30)/$C30*100)</f>
      </c>
      <c r="U30" s="186">
        <f>IF(K30="","",K30-$C30)</f>
      </c>
      <c r="V30" s="186">
        <f>IF(K30="","",(K30-$C30)/$C30*100)</f>
      </c>
      <c r="W30" s="186">
        <f>IF(M30="","",M30-$C30)</f>
      </c>
      <c r="X30" s="186">
        <f>IF(M30="","",(M30-$C30)/$C30*100)</f>
      </c>
      <c r="Y30" s="186">
        <f>IF(O30="","",O30-$C30)</f>
      </c>
      <c r="Z30" s="186">
        <f>IF(O30="","",(O30-$C30)/$C30*100)</f>
      </c>
      <c r="AA30" s="1"/>
      <c r="AB30" s="153">
        <v>50</v>
      </c>
      <c r="AC30" s="134">
        <f>C30</f>
        <v>0</v>
      </c>
      <c r="AD30" s="134">
        <f>D30</f>
        <v>-0.3</v>
      </c>
      <c r="AE30" s="134">
        <f>E30</f>
        <v>0.3</v>
      </c>
      <c r="AF30" s="134">
        <f>G30</f>
        <v>0</v>
      </c>
      <c r="AG30" s="134">
        <f>I30</f>
        <v>0</v>
      </c>
      <c r="AH30" s="134">
        <f>K30</f>
        <v>0</v>
      </c>
      <c r="AI30" s="134">
        <f>M30</f>
        <v>0</v>
      </c>
      <c r="AJ30" s="134">
        <f>O30</f>
        <v>0</v>
      </c>
      <c r="AK30" s="134"/>
      <c r="AL30" s="1"/>
      <c r="AM30" s="192">
        <f>AVERAGE(AP30:AS30)</f>
        <v>6.842499999999999</v>
      </c>
      <c r="AN30" s="1"/>
      <c r="AO30" s="1"/>
      <c r="AP30" s="74">
        <v>7.07</v>
      </c>
      <c r="AQ30" s="122">
        <v>6.54</v>
      </c>
      <c r="AR30" s="74">
        <v>7.04</v>
      </c>
      <c r="AS30" s="74">
        <v>6.72</v>
      </c>
      <c r="AT30" s="119"/>
      <c r="AU30" s="119"/>
      <c r="AV30" s="119"/>
      <c r="AW30" s="119"/>
      <c r="AX30" s="119"/>
      <c r="AY30" s="1"/>
      <c r="AZ30" s="1"/>
      <c r="BA30" s="1"/>
      <c r="BB30" s="1"/>
    </row>
    <row r="31" spans="1:54" ht="12.75">
      <c r="A31" s="153">
        <v>100</v>
      </c>
      <c r="B31" s="173"/>
      <c r="C31" s="171"/>
      <c r="D31" s="174">
        <f aca="true" t="shared" si="20" ref="D31:D36">IF(C31&lt;=3,C31-0.3,C31-(C31*10/100))</f>
        <v>-0.3</v>
      </c>
      <c r="E31" s="175">
        <f aca="true" t="shared" si="21" ref="E31:E36">IF(C31&lt;=3,C31+0.3,C31+(C31*10/100))</f>
        <v>0.3</v>
      </c>
      <c r="F31" s="176"/>
      <c r="G31" s="171"/>
      <c r="H31" s="173"/>
      <c r="I31" s="171"/>
      <c r="J31" s="173"/>
      <c r="K31" s="171"/>
      <c r="L31" s="173"/>
      <c r="M31" s="171"/>
      <c r="N31" s="173"/>
      <c r="O31" s="177"/>
      <c r="P31" s="1"/>
      <c r="Q31" s="186">
        <f aca="true" t="shared" si="22" ref="Q31:Q37">IF(G31="","",G31-$C31)</f>
      </c>
      <c r="R31" s="186">
        <f aca="true" t="shared" si="23" ref="R31:R37">IF(G31="","",(G31-$C31)/$C31*100)</f>
      </c>
      <c r="S31" s="186">
        <f aca="true" t="shared" si="24" ref="S31:S37">IF(I31="","",I31-$C31)</f>
      </c>
      <c r="T31" s="186">
        <f aca="true" t="shared" si="25" ref="T31:T37">IF(I31="","",(I31-$C31)/$C31*100)</f>
      </c>
      <c r="U31" s="186">
        <f aca="true" t="shared" si="26" ref="U31:U37">IF(K31="","",K31-$C31)</f>
      </c>
      <c r="V31" s="186">
        <f aca="true" t="shared" si="27" ref="V31:V37">IF(K31="","",(K31-$C31)/$C31*100)</f>
      </c>
      <c r="W31" s="186">
        <f aca="true" t="shared" si="28" ref="W31:W37">IF(M31="","",M31-$C31)</f>
      </c>
      <c r="X31" s="186">
        <f aca="true" t="shared" si="29" ref="X31:X37">IF(M31="","",(M31-$C31)/$C31*100)</f>
      </c>
      <c r="Y31" s="186">
        <f aca="true" t="shared" si="30" ref="Y31:Y37">IF(O31="","",O31-$C31)</f>
      </c>
      <c r="Z31" s="186">
        <f aca="true" t="shared" si="31" ref="Z31:Z37">IF(O31="","",(O31-$C31)/$C31*100)</f>
      </c>
      <c r="AA31" s="1"/>
      <c r="AB31" s="153">
        <v>100</v>
      </c>
      <c r="AC31" s="134">
        <f aca="true" t="shared" si="32" ref="AC31:AC37">C31</f>
        <v>0</v>
      </c>
      <c r="AD31" s="134">
        <f aca="true" t="shared" si="33" ref="AD31:AD37">D31</f>
        <v>-0.3</v>
      </c>
      <c r="AE31" s="134">
        <f aca="true" t="shared" si="34" ref="AE31:AE37">E31</f>
        <v>0.3</v>
      </c>
      <c r="AF31" s="134">
        <f aca="true" t="shared" si="35" ref="AF31:AF37">G31</f>
        <v>0</v>
      </c>
      <c r="AG31" s="134">
        <f aca="true" t="shared" si="36" ref="AG31:AG37">I31</f>
        <v>0</v>
      </c>
      <c r="AH31" s="134">
        <f aca="true" t="shared" si="37" ref="AH31:AH37">K31</f>
        <v>0</v>
      </c>
      <c r="AI31" s="134">
        <f aca="true" t="shared" si="38" ref="AI31:AI37">M31</f>
        <v>0</v>
      </c>
      <c r="AJ31" s="134">
        <f aca="true" t="shared" si="39" ref="AJ31:AJ37">O31</f>
        <v>0</v>
      </c>
      <c r="AK31" s="134"/>
      <c r="AL31" s="1"/>
      <c r="AM31" s="192">
        <f aca="true" t="shared" si="40" ref="AM31:AM37">AVERAGE(AP31:AS31)</f>
        <v>9.9525</v>
      </c>
      <c r="AN31" s="1"/>
      <c r="AO31" s="1"/>
      <c r="AP31" s="74">
        <v>10.29</v>
      </c>
      <c r="AQ31" s="122">
        <v>9.61</v>
      </c>
      <c r="AR31" s="74">
        <v>10.07</v>
      </c>
      <c r="AS31" s="74">
        <v>9.84</v>
      </c>
      <c r="AT31" s="119"/>
      <c r="AU31" s="119"/>
      <c r="AV31" s="119"/>
      <c r="AW31" s="119"/>
      <c r="AX31" s="119"/>
      <c r="AY31" s="1"/>
      <c r="AZ31" s="1"/>
      <c r="BA31" s="1"/>
      <c r="BB31" s="1"/>
    </row>
    <row r="32" spans="1:54" ht="12.75">
      <c r="A32" s="153">
        <v>150</v>
      </c>
      <c r="B32" s="173"/>
      <c r="C32" s="171"/>
      <c r="D32" s="174">
        <f t="shared" si="20"/>
        <v>-0.3</v>
      </c>
      <c r="E32" s="175">
        <f t="shared" si="21"/>
        <v>0.3</v>
      </c>
      <c r="F32" s="176"/>
      <c r="G32" s="171"/>
      <c r="H32" s="173"/>
      <c r="I32" s="171"/>
      <c r="J32" s="173"/>
      <c r="K32" s="171"/>
      <c r="L32" s="173"/>
      <c r="M32" s="171"/>
      <c r="N32" s="173"/>
      <c r="O32" s="177"/>
      <c r="P32" s="1"/>
      <c r="Q32" s="186">
        <f t="shared" si="22"/>
      </c>
      <c r="R32" s="186">
        <f t="shared" si="23"/>
      </c>
      <c r="S32" s="186">
        <f t="shared" si="24"/>
      </c>
      <c r="T32" s="186">
        <f t="shared" si="25"/>
      </c>
      <c r="U32" s="186">
        <f t="shared" si="26"/>
      </c>
      <c r="V32" s="186">
        <f t="shared" si="27"/>
      </c>
      <c r="W32" s="186">
        <f t="shared" si="28"/>
      </c>
      <c r="X32" s="186">
        <f t="shared" si="29"/>
      </c>
      <c r="Y32" s="186">
        <f t="shared" si="30"/>
      </c>
      <c r="Z32" s="186">
        <f t="shared" si="31"/>
      </c>
      <c r="AA32" s="1"/>
      <c r="AB32" s="153">
        <v>150</v>
      </c>
      <c r="AC32" s="134">
        <f t="shared" si="32"/>
        <v>0</v>
      </c>
      <c r="AD32" s="134">
        <f t="shared" si="33"/>
        <v>-0.3</v>
      </c>
      <c r="AE32" s="134">
        <f t="shared" si="34"/>
        <v>0.3</v>
      </c>
      <c r="AF32" s="134">
        <f t="shared" si="35"/>
        <v>0</v>
      </c>
      <c r="AG32" s="134">
        <f t="shared" si="36"/>
        <v>0</v>
      </c>
      <c r="AH32" s="134">
        <f t="shared" si="37"/>
        <v>0</v>
      </c>
      <c r="AI32" s="134">
        <f t="shared" si="38"/>
        <v>0</v>
      </c>
      <c r="AJ32" s="134">
        <f t="shared" si="39"/>
        <v>0</v>
      </c>
      <c r="AK32" s="134"/>
      <c r="AL32" s="1"/>
      <c r="AM32" s="192">
        <f t="shared" si="40"/>
        <v>12.115</v>
      </c>
      <c r="AN32" s="1"/>
      <c r="AO32" s="1"/>
      <c r="AP32" s="74">
        <v>12.49</v>
      </c>
      <c r="AQ32" s="122">
        <v>11.68</v>
      </c>
      <c r="AR32" s="74">
        <v>12.26</v>
      </c>
      <c r="AS32" s="74">
        <v>12.03</v>
      </c>
      <c r="AT32" s="119"/>
      <c r="AU32" s="119"/>
      <c r="AV32" s="119"/>
      <c r="AW32" s="119"/>
      <c r="AX32" s="119"/>
      <c r="AY32" s="1"/>
      <c r="AZ32" s="1"/>
      <c r="BA32" s="1"/>
      <c r="BB32" s="1"/>
    </row>
    <row r="33" spans="1:54" ht="12.75">
      <c r="A33" s="153">
        <v>200</v>
      </c>
      <c r="B33" s="173"/>
      <c r="C33" s="171"/>
      <c r="D33" s="174">
        <f t="shared" si="20"/>
        <v>-0.3</v>
      </c>
      <c r="E33" s="175">
        <f t="shared" si="21"/>
        <v>0.3</v>
      </c>
      <c r="F33" s="176"/>
      <c r="G33" s="171"/>
      <c r="H33" s="173"/>
      <c r="I33" s="171"/>
      <c r="J33" s="173"/>
      <c r="K33" s="171"/>
      <c r="L33" s="173"/>
      <c r="M33" s="171"/>
      <c r="N33" s="173"/>
      <c r="O33" s="177"/>
      <c r="P33" s="1"/>
      <c r="Q33" s="186">
        <f t="shared" si="22"/>
      </c>
      <c r="R33" s="186">
        <f t="shared" si="23"/>
      </c>
      <c r="S33" s="186">
        <f t="shared" si="24"/>
      </c>
      <c r="T33" s="186">
        <f t="shared" si="25"/>
      </c>
      <c r="U33" s="186">
        <f t="shared" si="26"/>
      </c>
      <c r="V33" s="186">
        <f t="shared" si="27"/>
      </c>
      <c r="W33" s="186">
        <f t="shared" si="28"/>
      </c>
      <c r="X33" s="186">
        <f t="shared" si="29"/>
      </c>
      <c r="Y33" s="186">
        <f t="shared" si="30"/>
      </c>
      <c r="Z33" s="186">
        <f t="shared" si="31"/>
      </c>
      <c r="AA33" s="1"/>
      <c r="AB33" s="153">
        <v>200</v>
      </c>
      <c r="AC33" s="134">
        <f t="shared" si="32"/>
        <v>0</v>
      </c>
      <c r="AD33" s="134">
        <f t="shared" si="33"/>
        <v>-0.3</v>
      </c>
      <c r="AE33" s="134">
        <f t="shared" si="34"/>
        <v>0.3</v>
      </c>
      <c r="AF33" s="134">
        <f t="shared" si="35"/>
        <v>0</v>
      </c>
      <c r="AG33" s="134">
        <f t="shared" si="36"/>
        <v>0</v>
      </c>
      <c r="AH33" s="134">
        <f t="shared" si="37"/>
        <v>0</v>
      </c>
      <c r="AI33" s="134">
        <f t="shared" si="38"/>
        <v>0</v>
      </c>
      <c r="AJ33" s="134">
        <f t="shared" si="39"/>
        <v>0</v>
      </c>
      <c r="AK33" s="134"/>
      <c r="AL33" s="1"/>
      <c r="AM33" s="192">
        <f t="shared" si="40"/>
        <v>13.967500000000001</v>
      </c>
      <c r="AN33" s="1"/>
      <c r="AO33" s="1"/>
      <c r="AP33" s="74">
        <v>14.35</v>
      </c>
      <c r="AQ33" s="122">
        <v>13.57</v>
      </c>
      <c r="AR33" s="74">
        <v>14.14</v>
      </c>
      <c r="AS33" s="74">
        <v>13.81</v>
      </c>
      <c r="AT33" s="119"/>
      <c r="AU33" s="119"/>
      <c r="AV33" s="119"/>
      <c r="AW33" s="119"/>
      <c r="AX33" s="119"/>
      <c r="AY33" s="1"/>
      <c r="AZ33" s="1"/>
      <c r="BA33" s="1"/>
      <c r="BB33" s="1"/>
    </row>
    <row r="34" spans="1:54" ht="12.75">
      <c r="A34" s="153">
        <v>250</v>
      </c>
      <c r="B34" s="173"/>
      <c r="C34" s="171"/>
      <c r="D34" s="174">
        <f t="shared" si="20"/>
        <v>-0.3</v>
      </c>
      <c r="E34" s="175">
        <f t="shared" si="21"/>
        <v>0.3</v>
      </c>
      <c r="F34" s="176"/>
      <c r="G34" s="171"/>
      <c r="H34" s="173"/>
      <c r="I34" s="171"/>
      <c r="J34" s="173"/>
      <c r="K34" s="171"/>
      <c r="L34" s="173"/>
      <c r="M34" s="171"/>
      <c r="N34" s="173"/>
      <c r="O34" s="177"/>
      <c r="P34" s="1"/>
      <c r="Q34" s="186">
        <f t="shared" si="22"/>
      </c>
      <c r="R34" s="186">
        <f t="shared" si="23"/>
      </c>
      <c r="S34" s="186">
        <f t="shared" si="24"/>
      </c>
      <c r="T34" s="186">
        <f t="shared" si="25"/>
      </c>
      <c r="U34" s="186">
        <f t="shared" si="26"/>
      </c>
      <c r="V34" s="186">
        <f t="shared" si="27"/>
      </c>
      <c r="W34" s="186">
        <f t="shared" si="28"/>
      </c>
      <c r="X34" s="186">
        <f t="shared" si="29"/>
      </c>
      <c r="Y34" s="186">
        <f t="shared" si="30"/>
      </c>
      <c r="Z34" s="186">
        <f t="shared" si="31"/>
      </c>
      <c r="AA34" s="1"/>
      <c r="AB34" s="153">
        <v>250</v>
      </c>
      <c r="AC34" s="134">
        <f t="shared" si="32"/>
        <v>0</v>
      </c>
      <c r="AD34" s="134">
        <f t="shared" si="33"/>
        <v>-0.3</v>
      </c>
      <c r="AE34" s="134">
        <f t="shared" si="34"/>
        <v>0.3</v>
      </c>
      <c r="AF34" s="134">
        <f t="shared" si="35"/>
        <v>0</v>
      </c>
      <c r="AG34" s="134">
        <f t="shared" si="36"/>
        <v>0</v>
      </c>
      <c r="AH34" s="134">
        <f t="shared" si="37"/>
        <v>0</v>
      </c>
      <c r="AI34" s="134">
        <f t="shared" si="38"/>
        <v>0</v>
      </c>
      <c r="AJ34" s="134">
        <f t="shared" si="39"/>
        <v>0</v>
      </c>
      <c r="AK34" s="134"/>
      <c r="AL34" s="1"/>
      <c r="AM34" s="192">
        <f t="shared" si="40"/>
        <v>15.6475</v>
      </c>
      <c r="AN34" s="1"/>
      <c r="AO34" s="1"/>
      <c r="AP34" s="74">
        <v>16.11</v>
      </c>
      <c r="AQ34" s="122">
        <v>15.16</v>
      </c>
      <c r="AR34" s="74">
        <v>15.79</v>
      </c>
      <c r="AS34" s="74">
        <v>15.53</v>
      </c>
      <c r="AT34" s="119"/>
      <c r="AU34" s="119"/>
      <c r="AV34" s="119"/>
      <c r="AW34" s="119"/>
      <c r="AX34" s="119"/>
      <c r="AY34" s="1"/>
      <c r="AZ34" s="1"/>
      <c r="BA34" s="1"/>
      <c r="BB34" s="1"/>
    </row>
    <row r="35" spans="1:54" ht="12.75">
      <c r="A35" s="153">
        <v>300</v>
      </c>
      <c r="B35" s="173"/>
      <c r="C35" s="171"/>
      <c r="D35" s="174">
        <f t="shared" si="20"/>
        <v>-0.3</v>
      </c>
      <c r="E35" s="175">
        <f t="shared" si="21"/>
        <v>0.3</v>
      </c>
      <c r="F35" s="176"/>
      <c r="G35" s="171"/>
      <c r="H35" s="173"/>
      <c r="I35" s="171"/>
      <c r="J35" s="173"/>
      <c r="K35" s="171"/>
      <c r="L35" s="173"/>
      <c r="M35" s="171"/>
      <c r="N35" s="173"/>
      <c r="O35" s="177"/>
      <c r="P35" s="1"/>
      <c r="Q35" s="186">
        <f t="shared" si="22"/>
      </c>
      <c r="R35" s="186">
        <f t="shared" si="23"/>
      </c>
      <c r="S35" s="186">
        <f t="shared" si="24"/>
      </c>
      <c r="T35" s="186">
        <f t="shared" si="25"/>
      </c>
      <c r="U35" s="186">
        <f t="shared" si="26"/>
      </c>
      <c r="V35" s="186">
        <f t="shared" si="27"/>
      </c>
      <c r="W35" s="186">
        <f t="shared" si="28"/>
      </c>
      <c r="X35" s="186">
        <f t="shared" si="29"/>
      </c>
      <c r="Y35" s="186">
        <f t="shared" si="30"/>
      </c>
      <c r="Z35" s="186">
        <f t="shared" si="31"/>
      </c>
      <c r="AA35" s="1"/>
      <c r="AB35" s="153">
        <v>300</v>
      </c>
      <c r="AC35" s="134">
        <f t="shared" si="32"/>
        <v>0</v>
      </c>
      <c r="AD35" s="134">
        <f t="shared" si="33"/>
        <v>-0.3</v>
      </c>
      <c r="AE35" s="134">
        <f t="shared" si="34"/>
        <v>0.3</v>
      </c>
      <c r="AF35" s="134">
        <f t="shared" si="35"/>
        <v>0</v>
      </c>
      <c r="AG35" s="134">
        <f t="shared" si="36"/>
        <v>0</v>
      </c>
      <c r="AH35" s="134">
        <f t="shared" si="37"/>
        <v>0</v>
      </c>
      <c r="AI35" s="134">
        <f t="shared" si="38"/>
        <v>0</v>
      </c>
      <c r="AJ35" s="134">
        <f t="shared" si="39"/>
        <v>0</v>
      </c>
      <c r="AK35" s="134"/>
      <c r="AL35" s="1"/>
      <c r="AM35" s="192">
        <f t="shared" si="40"/>
        <v>17.105</v>
      </c>
      <c r="AN35" s="1"/>
      <c r="AO35" s="1"/>
      <c r="AP35" s="74">
        <v>17.6</v>
      </c>
      <c r="AQ35" s="122">
        <v>16.54</v>
      </c>
      <c r="AR35" s="74">
        <v>17.35</v>
      </c>
      <c r="AS35" s="74">
        <v>16.93</v>
      </c>
      <c r="AT35" s="119"/>
      <c r="AU35" s="119"/>
      <c r="AV35" s="119"/>
      <c r="AW35" s="119"/>
      <c r="AX35" s="119"/>
      <c r="AY35" s="1"/>
      <c r="AZ35" s="1"/>
      <c r="BA35" s="1"/>
      <c r="BB35" s="1"/>
    </row>
    <row r="36" spans="1:54" ht="12.75">
      <c r="A36" s="153">
        <v>450</v>
      </c>
      <c r="B36" s="173"/>
      <c r="C36" s="171"/>
      <c r="D36" s="174">
        <f t="shared" si="20"/>
        <v>-0.3</v>
      </c>
      <c r="E36" s="175">
        <f t="shared" si="21"/>
        <v>0.3</v>
      </c>
      <c r="F36" s="176"/>
      <c r="G36" s="171"/>
      <c r="H36" s="173"/>
      <c r="I36" s="171"/>
      <c r="J36" s="173"/>
      <c r="K36" s="171"/>
      <c r="L36" s="173"/>
      <c r="M36" s="171"/>
      <c r="N36" s="173"/>
      <c r="O36" s="177"/>
      <c r="P36" s="1"/>
      <c r="Q36" s="186">
        <f t="shared" si="22"/>
      </c>
      <c r="R36" s="186">
        <f t="shared" si="23"/>
      </c>
      <c r="S36" s="186">
        <f t="shared" si="24"/>
      </c>
      <c r="T36" s="186">
        <f t="shared" si="25"/>
      </c>
      <c r="U36" s="186">
        <f t="shared" si="26"/>
      </c>
      <c r="V36" s="186">
        <f t="shared" si="27"/>
      </c>
      <c r="W36" s="186">
        <f t="shared" si="28"/>
      </c>
      <c r="X36" s="186">
        <f t="shared" si="29"/>
      </c>
      <c r="Y36" s="186">
        <f t="shared" si="30"/>
      </c>
      <c r="Z36" s="186">
        <f t="shared" si="31"/>
      </c>
      <c r="AA36" s="1"/>
      <c r="AB36" s="153">
        <v>450</v>
      </c>
      <c r="AC36" s="134">
        <f t="shared" si="32"/>
        <v>0</v>
      </c>
      <c r="AD36" s="134">
        <f t="shared" si="33"/>
        <v>-0.3</v>
      </c>
      <c r="AE36" s="134">
        <f t="shared" si="34"/>
        <v>0.3</v>
      </c>
      <c r="AF36" s="134">
        <f t="shared" si="35"/>
        <v>0</v>
      </c>
      <c r="AG36" s="134">
        <f t="shared" si="36"/>
        <v>0</v>
      </c>
      <c r="AH36" s="134">
        <f t="shared" si="37"/>
        <v>0</v>
      </c>
      <c r="AI36" s="134">
        <f t="shared" si="38"/>
        <v>0</v>
      </c>
      <c r="AJ36" s="134">
        <f t="shared" si="39"/>
        <v>0</v>
      </c>
      <c r="AK36" s="134"/>
      <c r="AL36" s="1"/>
      <c r="AM36" s="192">
        <f t="shared" si="40"/>
        <v>21.6725</v>
      </c>
      <c r="AN36" s="1"/>
      <c r="AO36" s="1"/>
      <c r="AP36" s="74">
        <v>22.18</v>
      </c>
      <c r="AQ36" s="122">
        <v>21.03</v>
      </c>
      <c r="AR36" s="74">
        <v>21.9</v>
      </c>
      <c r="AS36" s="74">
        <v>21.58</v>
      </c>
      <c r="AT36" s="119"/>
      <c r="AU36" s="119"/>
      <c r="AV36" s="119"/>
      <c r="AW36" s="119"/>
      <c r="AX36" s="119"/>
      <c r="AY36" s="1"/>
      <c r="AZ36" s="1"/>
      <c r="BA36" s="1"/>
      <c r="BB36" s="1"/>
    </row>
    <row r="37" spans="1:54" ht="13.5" thickBot="1">
      <c r="A37" s="154">
        <v>600</v>
      </c>
      <c r="B37" s="178"/>
      <c r="C37" s="172"/>
      <c r="D37" s="174">
        <f>IF(C37&lt;=3,C37-0.3,C37-(C37*10/100))</f>
        <v>-0.3</v>
      </c>
      <c r="E37" s="175">
        <f>IF(C37&lt;=3,C37+0.3,C37+(C37*10/100))</f>
        <v>0.3</v>
      </c>
      <c r="F37" s="181"/>
      <c r="G37" s="172"/>
      <c r="H37" s="178"/>
      <c r="I37" s="172"/>
      <c r="J37" s="178"/>
      <c r="K37" s="172"/>
      <c r="L37" s="178"/>
      <c r="M37" s="172"/>
      <c r="N37" s="178"/>
      <c r="O37" s="182"/>
      <c r="P37" s="1"/>
      <c r="Q37" s="186">
        <f t="shared" si="22"/>
      </c>
      <c r="R37" s="186">
        <f t="shared" si="23"/>
      </c>
      <c r="S37" s="186">
        <f t="shared" si="24"/>
      </c>
      <c r="T37" s="186">
        <f t="shared" si="25"/>
      </c>
      <c r="U37" s="186">
        <f t="shared" si="26"/>
      </c>
      <c r="V37" s="186">
        <f t="shared" si="27"/>
      </c>
      <c r="W37" s="186">
        <f t="shared" si="28"/>
      </c>
      <c r="X37" s="186">
        <f t="shared" si="29"/>
      </c>
      <c r="Y37" s="186">
        <f t="shared" si="30"/>
      </c>
      <c r="Z37" s="186">
        <f t="shared" si="31"/>
      </c>
      <c r="AA37" s="1"/>
      <c r="AB37" s="154">
        <v>600</v>
      </c>
      <c r="AC37" s="134">
        <f t="shared" si="32"/>
        <v>0</v>
      </c>
      <c r="AD37" s="134">
        <f t="shared" si="33"/>
        <v>-0.3</v>
      </c>
      <c r="AE37" s="134">
        <f t="shared" si="34"/>
        <v>0.3</v>
      </c>
      <c r="AF37" s="134">
        <f t="shared" si="35"/>
        <v>0</v>
      </c>
      <c r="AG37" s="134">
        <f t="shared" si="36"/>
        <v>0</v>
      </c>
      <c r="AH37" s="134">
        <f t="shared" si="37"/>
        <v>0</v>
      </c>
      <c r="AI37" s="134">
        <f t="shared" si="38"/>
        <v>0</v>
      </c>
      <c r="AJ37" s="134">
        <f t="shared" si="39"/>
        <v>0</v>
      </c>
      <c r="AK37" s="134"/>
      <c r="AL37" s="1"/>
      <c r="AM37" s="192">
        <f t="shared" si="40"/>
        <v>24.895</v>
      </c>
      <c r="AN37" s="1"/>
      <c r="AO37" s="1"/>
      <c r="AP37" s="74">
        <v>25.46</v>
      </c>
      <c r="AQ37" s="122">
        <v>24.13</v>
      </c>
      <c r="AR37" s="74">
        <v>25.13</v>
      </c>
      <c r="AS37" s="74">
        <v>24.86</v>
      </c>
      <c r="AT37" s="119"/>
      <c r="AU37" s="119"/>
      <c r="AV37" s="119"/>
      <c r="AW37" s="119"/>
      <c r="AX37" s="119"/>
      <c r="AY37" s="1"/>
      <c r="AZ37" s="1"/>
      <c r="BA37" s="1"/>
      <c r="BB37" s="1"/>
    </row>
    <row r="38" spans="1:54" ht="13.5" thickBot="1">
      <c r="A38" s="23"/>
      <c r="B38" s="23"/>
      <c r="C38" s="23"/>
      <c r="D38" s="160"/>
      <c r="E38" s="160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45"/>
      <c r="AL38" s="1"/>
      <c r="AM38" s="193"/>
      <c r="AN38" s="1"/>
      <c r="AO38" s="1"/>
      <c r="AP38" s="1"/>
      <c r="AQ38" s="1"/>
      <c r="AR38" s="1"/>
      <c r="AS38" s="1"/>
      <c r="AT38" s="1"/>
      <c r="AU38" s="119"/>
      <c r="AV38" s="119"/>
      <c r="AW38" s="119"/>
      <c r="AX38" s="119"/>
      <c r="AY38" s="1"/>
      <c r="AZ38" s="1"/>
      <c r="BA38" s="1"/>
      <c r="BB38" s="1"/>
    </row>
    <row r="39" spans="1:54" ht="12.75">
      <c r="A39" s="148" t="s">
        <v>17</v>
      </c>
      <c r="B39" s="394">
        <v>3</v>
      </c>
      <c r="C39" s="393"/>
      <c r="D39" s="398" t="s">
        <v>47</v>
      </c>
      <c r="E39" s="390" t="s">
        <v>48</v>
      </c>
      <c r="F39" s="392"/>
      <c r="G39" s="393"/>
      <c r="H39" s="394"/>
      <c r="I39" s="393"/>
      <c r="J39" s="394"/>
      <c r="K39" s="393"/>
      <c r="L39" s="394"/>
      <c r="M39" s="393"/>
      <c r="N39" s="394"/>
      <c r="O39" s="39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45"/>
      <c r="AL39" s="1"/>
      <c r="AM39" s="193"/>
      <c r="AN39" s="1"/>
      <c r="AO39" s="1"/>
      <c r="AP39" s="1"/>
      <c r="AQ39" s="1"/>
      <c r="AR39" s="1"/>
      <c r="AS39" s="1"/>
      <c r="AT39" s="1"/>
      <c r="AU39" s="119"/>
      <c r="AV39" s="119"/>
      <c r="AW39" s="119"/>
      <c r="AX39" s="119"/>
      <c r="AY39" s="1"/>
      <c r="AZ39" s="1"/>
      <c r="BA39" s="1"/>
      <c r="BB39" s="1"/>
    </row>
    <row r="40" spans="1:54" ht="12.75">
      <c r="A40" s="149" t="s">
        <v>80</v>
      </c>
      <c r="B40" s="395"/>
      <c r="C40" s="396"/>
      <c r="D40" s="399"/>
      <c r="E40" s="391"/>
      <c r="F40" s="397"/>
      <c r="G40" s="396"/>
      <c r="H40" s="395"/>
      <c r="I40" s="396"/>
      <c r="J40" s="395"/>
      <c r="K40" s="396"/>
      <c r="L40" s="395"/>
      <c r="M40" s="396"/>
      <c r="N40" s="395"/>
      <c r="O40" s="39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45"/>
      <c r="AL40" s="1"/>
      <c r="AM40" s="193"/>
      <c r="AN40" s="1"/>
      <c r="AO40" s="1"/>
      <c r="AP40" s="1"/>
      <c r="AQ40" s="1"/>
      <c r="AR40" s="1"/>
      <c r="AS40" s="1"/>
      <c r="AT40" s="1"/>
      <c r="AU40" s="119"/>
      <c r="AV40" s="119"/>
      <c r="AW40" s="119"/>
      <c r="AX40" s="119"/>
      <c r="AY40" s="1"/>
      <c r="AZ40" s="1"/>
      <c r="BA40" s="1"/>
      <c r="BB40" s="1"/>
    </row>
    <row r="41" spans="1:54" ht="12.75">
      <c r="A41" s="150" t="s">
        <v>31</v>
      </c>
      <c r="B41" s="387"/>
      <c r="C41" s="388"/>
      <c r="D41" s="399"/>
      <c r="E41" s="391"/>
      <c r="F41" s="389"/>
      <c r="G41" s="388"/>
      <c r="H41" s="387"/>
      <c r="I41" s="388"/>
      <c r="J41" s="387"/>
      <c r="K41" s="388"/>
      <c r="L41" s="387"/>
      <c r="M41" s="388"/>
      <c r="N41" s="387"/>
      <c r="O41" s="38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45"/>
      <c r="AL41" s="1"/>
      <c r="AM41" s="193"/>
      <c r="AN41" s="1"/>
      <c r="AO41" s="1"/>
      <c r="AP41" s="1"/>
      <c r="AQ41" s="1"/>
      <c r="AR41" s="1"/>
      <c r="AS41" s="1"/>
      <c r="AT41" s="1"/>
      <c r="AU41" s="119"/>
      <c r="AV41" s="119"/>
      <c r="AW41" s="119"/>
      <c r="AX41" s="119"/>
      <c r="AY41" s="1"/>
      <c r="AZ41" s="1"/>
      <c r="BA41" s="1"/>
      <c r="BB41" s="1"/>
    </row>
    <row r="42" spans="1:54" ht="12.75">
      <c r="A42" s="151" t="s">
        <v>16</v>
      </c>
      <c r="B42" s="387"/>
      <c r="C42" s="388"/>
      <c r="D42" s="399"/>
      <c r="E42" s="391"/>
      <c r="F42" s="389"/>
      <c r="G42" s="388"/>
      <c r="H42" s="387"/>
      <c r="I42" s="388"/>
      <c r="J42" s="387"/>
      <c r="K42" s="388"/>
      <c r="L42" s="387"/>
      <c r="M42" s="388"/>
      <c r="N42" s="387"/>
      <c r="O42" s="38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45"/>
      <c r="AL42" s="1"/>
      <c r="AM42" s="193"/>
      <c r="AN42" s="1"/>
      <c r="AO42" s="1"/>
      <c r="AP42" s="1"/>
      <c r="AQ42" s="1"/>
      <c r="AR42" s="1"/>
      <c r="AS42" s="1"/>
      <c r="AT42" s="1"/>
      <c r="AU42" s="119"/>
      <c r="AV42" s="119"/>
      <c r="AW42" s="119"/>
      <c r="AX42" s="119"/>
      <c r="AY42" s="1"/>
      <c r="AZ42" s="1"/>
      <c r="BA42" s="1"/>
      <c r="BB42" s="1"/>
    </row>
    <row r="43" spans="1:54" ht="12.75">
      <c r="A43" s="152"/>
      <c r="B43" s="136" t="s">
        <v>9</v>
      </c>
      <c r="C43" s="137" t="s">
        <v>81</v>
      </c>
      <c r="D43" s="399"/>
      <c r="E43" s="391"/>
      <c r="F43" s="138" t="s">
        <v>9</v>
      </c>
      <c r="G43" s="137" t="s">
        <v>81</v>
      </c>
      <c r="H43" s="136" t="s">
        <v>9</v>
      </c>
      <c r="I43" s="137" t="s">
        <v>81</v>
      </c>
      <c r="J43" s="136" t="s">
        <v>9</v>
      </c>
      <c r="K43" s="137" t="s">
        <v>81</v>
      </c>
      <c r="L43" s="136" t="s">
        <v>9</v>
      </c>
      <c r="M43" s="137" t="s">
        <v>81</v>
      </c>
      <c r="N43" s="136" t="s">
        <v>9</v>
      </c>
      <c r="O43" s="137" t="s">
        <v>81</v>
      </c>
      <c r="P43" s="1"/>
      <c r="Q43" s="229" t="s">
        <v>79</v>
      </c>
      <c r="R43" s="156" t="s">
        <v>32</v>
      </c>
      <c r="S43" s="229" t="s">
        <v>79</v>
      </c>
      <c r="T43" s="156" t="s">
        <v>32</v>
      </c>
      <c r="U43" s="229" t="s">
        <v>79</v>
      </c>
      <c r="V43" s="156" t="s">
        <v>32</v>
      </c>
      <c r="W43" s="229" t="s">
        <v>79</v>
      </c>
      <c r="X43" s="156" t="s">
        <v>32</v>
      </c>
      <c r="Y43" s="229" t="s">
        <v>79</v>
      </c>
      <c r="Z43" s="156" t="s">
        <v>32</v>
      </c>
      <c r="AA43" s="1"/>
      <c r="AB43" s="155" t="s">
        <v>94</v>
      </c>
      <c r="AC43" s="167" t="s">
        <v>84</v>
      </c>
      <c r="AD43" s="170" t="s">
        <v>136</v>
      </c>
      <c r="AE43" s="170" t="s">
        <v>137</v>
      </c>
      <c r="AF43" s="168" t="s">
        <v>85</v>
      </c>
      <c r="AG43" s="168" t="s">
        <v>86</v>
      </c>
      <c r="AH43" s="168" t="s">
        <v>87</v>
      </c>
      <c r="AI43" s="168" t="s">
        <v>88</v>
      </c>
      <c r="AJ43" s="168" t="s">
        <v>89</v>
      </c>
      <c r="AK43" s="246" t="s">
        <v>90</v>
      </c>
      <c r="AL43" s="1"/>
      <c r="AM43" s="194"/>
      <c r="AN43" s="1"/>
      <c r="AO43" s="1"/>
      <c r="AP43" s="119" t="s">
        <v>111</v>
      </c>
      <c r="AQ43" s="119" t="s">
        <v>112</v>
      </c>
      <c r="AR43" s="119" t="s">
        <v>113</v>
      </c>
      <c r="AS43" s="119" t="s">
        <v>114</v>
      </c>
      <c r="AT43" s="119"/>
      <c r="AU43" s="119"/>
      <c r="AV43" s="119"/>
      <c r="AW43" s="119"/>
      <c r="AX43" s="119"/>
      <c r="AY43" s="1"/>
      <c r="AZ43" s="1"/>
      <c r="BA43" s="1"/>
      <c r="BB43" s="1"/>
    </row>
    <row r="44" spans="1:54" ht="12.75">
      <c r="A44" s="153">
        <v>50</v>
      </c>
      <c r="B44" s="173"/>
      <c r="C44" s="171"/>
      <c r="D44" s="174">
        <f>IF(C44&lt;=3,C44-0.3,C44-(C44*10/100))</f>
        <v>-0.3</v>
      </c>
      <c r="E44" s="175">
        <f>IF(C44&lt;=3,C44+0.3,C44+(C44*10/100))</f>
        <v>0.3</v>
      </c>
      <c r="F44" s="176"/>
      <c r="G44" s="171"/>
      <c r="H44" s="173"/>
      <c r="I44" s="171"/>
      <c r="J44" s="173"/>
      <c r="K44" s="171"/>
      <c r="L44" s="173"/>
      <c r="M44" s="171"/>
      <c r="N44" s="173"/>
      <c r="O44" s="177"/>
      <c r="P44" s="1"/>
      <c r="Q44" s="186">
        <f>IF(G44="","",G44-$C44)</f>
      </c>
      <c r="R44" s="186">
        <f>IF(G44="","",(G44-$C44)/$C44*100)</f>
      </c>
      <c r="S44" s="186">
        <f>IF(I44="","",I44-$C44)</f>
      </c>
      <c r="T44" s="260">
        <f aca="true" t="shared" si="41" ref="T44:T51">IF(I44="","",(I44-$C44)/$C44*100)</f>
      </c>
      <c r="U44" s="186">
        <f>IF(K44="","",K44-$C44)</f>
      </c>
      <c r="V44" s="260">
        <f aca="true" t="shared" si="42" ref="V44:V51">IF(K44="","",(K44-$C44)/$C44*100)</f>
      </c>
      <c r="W44" s="186">
        <f>IF(M44="","",M44-$C44)</f>
      </c>
      <c r="X44" s="260">
        <f aca="true" t="shared" si="43" ref="X44:X51">IF(M44="","",(M44-$C44)/$C44*100)</f>
      </c>
      <c r="Y44" s="186">
        <f>IF(O44="","",O44-$C44)</f>
      </c>
      <c r="Z44" s="260">
        <f aca="true" t="shared" si="44" ref="Z44:Z51">IF(O44="","",(O44-$C44)/$C44*100)</f>
      </c>
      <c r="AA44" s="1"/>
      <c r="AB44" s="153">
        <v>50</v>
      </c>
      <c r="AC44" s="134">
        <f aca="true" t="shared" si="45" ref="AC44:AC51">C44</f>
        <v>0</v>
      </c>
      <c r="AD44" s="134">
        <f aca="true" t="shared" si="46" ref="AD44:AD51">D44</f>
        <v>-0.3</v>
      </c>
      <c r="AE44" s="134">
        <f aca="true" t="shared" si="47" ref="AE44:AE51">E44</f>
        <v>0.3</v>
      </c>
      <c r="AF44" s="134">
        <f>G44</f>
        <v>0</v>
      </c>
      <c r="AG44" s="134">
        <f aca="true" t="shared" si="48" ref="AG44:AG51">I44</f>
        <v>0</v>
      </c>
      <c r="AH44" s="134">
        <f aca="true" t="shared" si="49" ref="AH44:AH51">K44</f>
        <v>0</v>
      </c>
      <c r="AI44" s="134">
        <f aca="true" t="shared" si="50" ref="AI44:AI51">M44</f>
        <v>0</v>
      </c>
      <c r="AJ44" s="134">
        <f aca="true" t="shared" si="51" ref="AJ44:AJ51">O44</f>
        <v>0</v>
      </c>
      <c r="AK44" s="134"/>
      <c r="AL44" s="1"/>
      <c r="AM44" s="192">
        <f>AVERAGE(AP44:AS44)</f>
        <v>26.0925</v>
      </c>
      <c r="AN44" s="1"/>
      <c r="AO44" s="1"/>
      <c r="AP44" s="74">
        <v>25.68</v>
      </c>
      <c r="AQ44" s="122">
        <v>26.61</v>
      </c>
      <c r="AR44" s="74">
        <v>25.82</v>
      </c>
      <c r="AS44" s="74">
        <v>26.26</v>
      </c>
      <c r="AT44" s="119"/>
      <c r="AU44" s="119"/>
      <c r="AV44" s="119"/>
      <c r="AW44" s="119"/>
      <c r="AX44" s="119"/>
      <c r="AY44" s="1"/>
      <c r="AZ44" s="1"/>
      <c r="BA44" s="1"/>
      <c r="BB44" s="1"/>
    </row>
    <row r="45" spans="1:54" ht="12.75">
      <c r="A45" s="153">
        <v>100</v>
      </c>
      <c r="B45" s="173"/>
      <c r="C45" s="171"/>
      <c r="D45" s="174">
        <f aca="true" t="shared" si="52" ref="D45:D51">IF(C45&lt;=3,C45-0.3,C45-(C45*10/100))</f>
        <v>-0.3</v>
      </c>
      <c r="E45" s="175">
        <f aca="true" t="shared" si="53" ref="E45:E51">IF(C45&lt;=3,C45+0.3,C45+(C45*10/100))</f>
        <v>0.3</v>
      </c>
      <c r="F45" s="176"/>
      <c r="G45" s="171"/>
      <c r="H45" s="173"/>
      <c r="I45" s="171"/>
      <c r="J45" s="173"/>
      <c r="K45" s="171"/>
      <c r="L45" s="173"/>
      <c r="M45" s="171"/>
      <c r="N45" s="173"/>
      <c r="O45" s="177"/>
      <c r="P45" s="1"/>
      <c r="Q45" s="186">
        <f aca="true" t="shared" si="54" ref="Q45:Q51">IF(G45="","",G45-$C45)</f>
      </c>
      <c r="R45" s="186">
        <f aca="true" t="shared" si="55" ref="R45:R51">IF(G45="","",(G45-$C45)/$C45*100)</f>
      </c>
      <c r="S45" s="186">
        <f aca="true" t="shared" si="56" ref="S45:S51">IF(I45="","",I45-$C45)</f>
      </c>
      <c r="T45" s="260">
        <f t="shared" si="41"/>
      </c>
      <c r="U45" s="186">
        <f aca="true" t="shared" si="57" ref="U45:U51">IF(K45="","",K45-$C45)</f>
      </c>
      <c r="V45" s="260">
        <f t="shared" si="42"/>
      </c>
      <c r="W45" s="186">
        <f aca="true" t="shared" si="58" ref="W45:W51">IF(M45="","",M45-$C45)</f>
      </c>
      <c r="X45" s="260">
        <f t="shared" si="43"/>
      </c>
      <c r="Y45" s="186">
        <f aca="true" t="shared" si="59" ref="Y45:Y51">IF(O45="","",O45-$C45)</f>
      </c>
      <c r="Z45" s="260">
        <f t="shared" si="44"/>
      </c>
      <c r="AA45" s="1"/>
      <c r="AB45" s="153">
        <v>100</v>
      </c>
      <c r="AC45" s="134">
        <f t="shared" si="45"/>
        <v>0</v>
      </c>
      <c r="AD45" s="134">
        <f t="shared" si="46"/>
        <v>-0.3</v>
      </c>
      <c r="AE45" s="134">
        <f t="shared" si="47"/>
        <v>0.3</v>
      </c>
      <c r="AF45" s="134">
        <f aca="true" t="shared" si="60" ref="AF45:AF51">G45</f>
        <v>0</v>
      </c>
      <c r="AG45" s="134">
        <f t="shared" si="48"/>
        <v>0</v>
      </c>
      <c r="AH45" s="134">
        <f t="shared" si="49"/>
        <v>0</v>
      </c>
      <c r="AI45" s="134">
        <f t="shared" si="50"/>
        <v>0</v>
      </c>
      <c r="AJ45" s="134">
        <f t="shared" si="51"/>
        <v>0</v>
      </c>
      <c r="AK45" s="134"/>
      <c r="AL45" s="1"/>
      <c r="AM45" s="192">
        <f aca="true" t="shared" si="61" ref="AM45:AM51">AVERAGE(AP45:AS45)</f>
        <v>37.480000000000004</v>
      </c>
      <c r="AN45" s="1"/>
      <c r="AO45" s="1"/>
      <c r="AP45" s="74">
        <v>37.38</v>
      </c>
      <c r="AQ45" s="122">
        <v>38.25</v>
      </c>
      <c r="AR45" s="74">
        <v>37.12</v>
      </c>
      <c r="AS45" s="74">
        <v>37.17</v>
      </c>
      <c r="AT45" s="119"/>
      <c r="AU45" s="119"/>
      <c r="AV45" s="119"/>
      <c r="AW45" s="119"/>
      <c r="AX45" s="119"/>
      <c r="AY45" s="1"/>
      <c r="AZ45" s="1"/>
      <c r="BA45" s="1"/>
      <c r="BB45" s="1"/>
    </row>
    <row r="46" spans="1:54" ht="12.75">
      <c r="A46" s="153">
        <v>150</v>
      </c>
      <c r="B46" s="173"/>
      <c r="C46" s="171"/>
      <c r="D46" s="174">
        <f t="shared" si="52"/>
        <v>-0.3</v>
      </c>
      <c r="E46" s="175">
        <f t="shared" si="53"/>
        <v>0.3</v>
      </c>
      <c r="F46" s="176"/>
      <c r="G46" s="171"/>
      <c r="H46" s="173"/>
      <c r="I46" s="171"/>
      <c r="J46" s="173"/>
      <c r="K46" s="171"/>
      <c r="L46" s="173"/>
      <c r="M46" s="171"/>
      <c r="N46" s="173"/>
      <c r="O46" s="177"/>
      <c r="P46" s="1"/>
      <c r="Q46" s="186">
        <f t="shared" si="54"/>
      </c>
      <c r="R46" s="186">
        <f t="shared" si="55"/>
      </c>
      <c r="S46" s="186">
        <f t="shared" si="56"/>
      </c>
      <c r="T46" s="260">
        <f t="shared" si="41"/>
      </c>
      <c r="U46" s="186">
        <f t="shared" si="57"/>
      </c>
      <c r="V46" s="260">
        <f t="shared" si="42"/>
      </c>
      <c r="W46" s="186">
        <f t="shared" si="58"/>
      </c>
      <c r="X46" s="260">
        <f t="shared" si="43"/>
      </c>
      <c r="Y46" s="186">
        <f t="shared" si="59"/>
      </c>
      <c r="Z46" s="260">
        <f t="shared" si="44"/>
      </c>
      <c r="AA46" s="1"/>
      <c r="AB46" s="153">
        <v>150</v>
      </c>
      <c r="AC46" s="134">
        <f t="shared" si="45"/>
        <v>0</v>
      </c>
      <c r="AD46" s="134">
        <f t="shared" si="46"/>
        <v>-0.3</v>
      </c>
      <c r="AE46" s="134">
        <f t="shared" si="47"/>
        <v>0.3</v>
      </c>
      <c r="AF46" s="134">
        <f t="shared" si="60"/>
        <v>0</v>
      </c>
      <c r="AG46" s="134">
        <f t="shared" si="48"/>
        <v>0</v>
      </c>
      <c r="AH46" s="134">
        <f t="shared" si="49"/>
        <v>0</v>
      </c>
      <c r="AI46" s="134">
        <f t="shared" si="50"/>
        <v>0</v>
      </c>
      <c r="AJ46" s="134">
        <f t="shared" si="51"/>
        <v>0</v>
      </c>
      <c r="AK46" s="134"/>
      <c r="AL46" s="1"/>
      <c r="AM46" s="192">
        <f t="shared" si="61"/>
        <v>46.239999999999995</v>
      </c>
      <c r="AN46" s="1"/>
      <c r="AO46" s="1"/>
      <c r="AP46" s="74">
        <v>45.94</v>
      </c>
      <c r="AQ46" s="122">
        <v>47.14</v>
      </c>
      <c r="AR46" s="74">
        <v>45.94</v>
      </c>
      <c r="AS46" s="74">
        <v>45.94</v>
      </c>
      <c r="AT46" s="119"/>
      <c r="AU46" s="119"/>
      <c r="AV46" s="119"/>
      <c r="AW46" s="119"/>
      <c r="AX46" s="119"/>
      <c r="AY46" s="1"/>
      <c r="AZ46" s="1"/>
      <c r="BA46" s="1"/>
      <c r="BB46" s="1"/>
    </row>
    <row r="47" spans="1:54" ht="12.75">
      <c r="A47" s="153">
        <v>200</v>
      </c>
      <c r="B47" s="173"/>
      <c r="C47" s="171"/>
      <c r="D47" s="174">
        <f t="shared" si="52"/>
        <v>-0.3</v>
      </c>
      <c r="E47" s="175">
        <f t="shared" si="53"/>
        <v>0.3</v>
      </c>
      <c r="F47" s="176"/>
      <c r="G47" s="171"/>
      <c r="H47" s="173"/>
      <c r="I47" s="171"/>
      <c r="J47" s="173"/>
      <c r="K47" s="171"/>
      <c r="L47" s="173"/>
      <c r="M47" s="171"/>
      <c r="N47" s="173"/>
      <c r="O47" s="177"/>
      <c r="P47" s="1"/>
      <c r="Q47" s="186">
        <f t="shared" si="54"/>
      </c>
      <c r="R47" s="186">
        <f t="shared" si="55"/>
      </c>
      <c r="S47" s="186">
        <f t="shared" si="56"/>
      </c>
      <c r="T47" s="260">
        <f t="shared" si="41"/>
      </c>
      <c r="U47" s="186">
        <f t="shared" si="57"/>
      </c>
      <c r="V47" s="260">
        <f t="shared" si="42"/>
      </c>
      <c r="W47" s="186">
        <f t="shared" si="58"/>
      </c>
      <c r="X47" s="260">
        <f t="shared" si="43"/>
      </c>
      <c r="Y47" s="186">
        <f t="shared" si="59"/>
      </c>
      <c r="Z47" s="260">
        <f t="shared" si="44"/>
      </c>
      <c r="AA47" s="1"/>
      <c r="AB47" s="153">
        <v>200</v>
      </c>
      <c r="AC47" s="134">
        <f t="shared" si="45"/>
        <v>0</v>
      </c>
      <c r="AD47" s="134">
        <f t="shared" si="46"/>
        <v>-0.3</v>
      </c>
      <c r="AE47" s="134">
        <f t="shared" si="47"/>
        <v>0.3</v>
      </c>
      <c r="AF47" s="134">
        <f t="shared" si="60"/>
        <v>0</v>
      </c>
      <c r="AG47" s="134">
        <f t="shared" si="48"/>
        <v>0</v>
      </c>
      <c r="AH47" s="134">
        <f t="shared" si="49"/>
        <v>0</v>
      </c>
      <c r="AI47" s="134">
        <f t="shared" si="50"/>
        <v>0</v>
      </c>
      <c r="AJ47" s="134">
        <f t="shared" si="51"/>
        <v>0</v>
      </c>
      <c r="AK47" s="134"/>
      <c r="AL47" s="1"/>
      <c r="AM47" s="192">
        <f t="shared" si="61"/>
        <v>53.5125</v>
      </c>
      <c r="AN47" s="1"/>
      <c r="AO47" s="1"/>
      <c r="AP47" s="74">
        <v>53.79</v>
      </c>
      <c r="AQ47" s="122">
        <v>54.11</v>
      </c>
      <c r="AR47" s="74">
        <v>53.32</v>
      </c>
      <c r="AS47" s="74">
        <v>52.83</v>
      </c>
      <c r="AT47" s="119"/>
      <c r="AU47" s="119"/>
      <c r="AV47" s="119"/>
      <c r="AW47" s="119"/>
      <c r="AX47" s="119"/>
      <c r="AY47" s="1"/>
      <c r="AZ47" s="1"/>
      <c r="BA47" s="1"/>
      <c r="BB47" s="1"/>
    </row>
    <row r="48" spans="1:54" ht="12.75">
      <c r="A48" s="153">
        <v>250</v>
      </c>
      <c r="B48" s="173"/>
      <c r="C48" s="171"/>
      <c r="D48" s="174">
        <f t="shared" si="52"/>
        <v>-0.3</v>
      </c>
      <c r="E48" s="175">
        <f t="shared" si="53"/>
        <v>0.3</v>
      </c>
      <c r="F48" s="176"/>
      <c r="G48" s="171"/>
      <c r="H48" s="173"/>
      <c r="I48" s="171"/>
      <c r="J48" s="173"/>
      <c r="K48" s="171"/>
      <c r="L48" s="173"/>
      <c r="M48" s="171"/>
      <c r="N48" s="173"/>
      <c r="O48" s="177"/>
      <c r="P48" s="1"/>
      <c r="Q48" s="186">
        <f t="shared" si="54"/>
      </c>
      <c r="R48" s="186">
        <f t="shared" si="55"/>
      </c>
      <c r="S48" s="186">
        <f t="shared" si="56"/>
      </c>
      <c r="T48" s="260">
        <f t="shared" si="41"/>
      </c>
      <c r="U48" s="186">
        <f t="shared" si="57"/>
      </c>
      <c r="V48" s="260">
        <f t="shared" si="42"/>
      </c>
      <c r="W48" s="186">
        <f t="shared" si="58"/>
      </c>
      <c r="X48" s="260">
        <f t="shared" si="43"/>
      </c>
      <c r="Y48" s="186">
        <f t="shared" si="59"/>
      </c>
      <c r="Z48" s="260">
        <f t="shared" si="44"/>
      </c>
      <c r="AA48" s="1"/>
      <c r="AB48" s="153">
        <v>250</v>
      </c>
      <c r="AC48" s="134">
        <f t="shared" si="45"/>
        <v>0</v>
      </c>
      <c r="AD48" s="134">
        <f t="shared" si="46"/>
        <v>-0.3</v>
      </c>
      <c r="AE48" s="134">
        <f t="shared" si="47"/>
        <v>0.3</v>
      </c>
      <c r="AF48" s="134">
        <f t="shared" si="60"/>
        <v>0</v>
      </c>
      <c r="AG48" s="134">
        <f t="shared" si="48"/>
        <v>0</v>
      </c>
      <c r="AH48" s="134">
        <f t="shared" si="49"/>
        <v>0</v>
      </c>
      <c r="AI48" s="134">
        <f t="shared" si="50"/>
        <v>0</v>
      </c>
      <c r="AJ48" s="134">
        <f t="shared" si="51"/>
        <v>0</v>
      </c>
      <c r="AK48" s="134"/>
      <c r="AL48" s="1"/>
      <c r="AM48" s="192">
        <f t="shared" si="61"/>
        <v>59.49</v>
      </c>
      <c r="AN48" s="1"/>
      <c r="AO48" s="1"/>
      <c r="AP48" s="74">
        <v>59.56</v>
      </c>
      <c r="AQ48" s="122">
        <v>60.2</v>
      </c>
      <c r="AR48" s="74">
        <v>59.27</v>
      </c>
      <c r="AS48" s="74">
        <v>58.93</v>
      </c>
      <c r="AT48" s="119"/>
      <c r="AU48" s="119"/>
      <c r="AV48" s="119"/>
      <c r="AW48" s="119"/>
      <c r="AX48" s="119"/>
      <c r="AY48" s="1"/>
      <c r="AZ48" s="1"/>
      <c r="BA48" s="1"/>
      <c r="BB48" s="1"/>
    </row>
    <row r="49" spans="1:54" ht="12.75">
      <c r="A49" s="153">
        <v>300</v>
      </c>
      <c r="B49" s="173"/>
      <c r="C49" s="171"/>
      <c r="D49" s="174">
        <f t="shared" si="52"/>
        <v>-0.3</v>
      </c>
      <c r="E49" s="175">
        <f t="shared" si="53"/>
        <v>0.3</v>
      </c>
      <c r="F49" s="176"/>
      <c r="G49" s="171"/>
      <c r="H49" s="173"/>
      <c r="I49" s="171"/>
      <c r="J49" s="173"/>
      <c r="K49" s="171"/>
      <c r="L49" s="173"/>
      <c r="M49" s="171"/>
      <c r="N49" s="173"/>
      <c r="O49" s="177"/>
      <c r="P49" s="1"/>
      <c r="Q49" s="186">
        <f t="shared" si="54"/>
      </c>
      <c r="R49" s="186">
        <f t="shared" si="55"/>
      </c>
      <c r="S49" s="186">
        <f t="shared" si="56"/>
      </c>
      <c r="T49" s="260">
        <f t="shared" si="41"/>
      </c>
      <c r="U49" s="186">
        <f t="shared" si="57"/>
      </c>
      <c r="V49" s="260">
        <f t="shared" si="42"/>
      </c>
      <c r="W49" s="186">
        <f t="shared" si="58"/>
      </c>
      <c r="X49" s="260">
        <f t="shared" si="43"/>
      </c>
      <c r="Y49" s="186">
        <f t="shared" si="59"/>
      </c>
      <c r="Z49" s="260">
        <f t="shared" si="44"/>
      </c>
      <c r="AA49" s="1"/>
      <c r="AB49" s="153">
        <v>300</v>
      </c>
      <c r="AC49" s="134">
        <f t="shared" si="45"/>
        <v>0</v>
      </c>
      <c r="AD49" s="134">
        <f t="shared" si="46"/>
        <v>-0.3</v>
      </c>
      <c r="AE49" s="134">
        <f t="shared" si="47"/>
        <v>0.3</v>
      </c>
      <c r="AF49" s="134">
        <f t="shared" si="60"/>
        <v>0</v>
      </c>
      <c r="AG49" s="134">
        <f t="shared" si="48"/>
        <v>0</v>
      </c>
      <c r="AH49" s="134">
        <f t="shared" si="49"/>
        <v>0</v>
      </c>
      <c r="AI49" s="134">
        <f t="shared" si="50"/>
        <v>0</v>
      </c>
      <c r="AJ49" s="134">
        <f t="shared" si="51"/>
        <v>0</v>
      </c>
      <c r="AK49" s="134"/>
      <c r="AL49" s="1"/>
      <c r="AM49" s="192">
        <f t="shared" si="61"/>
        <v>65.03</v>
      </c>
      <c r="AN49" s="1"/>
      <c r="AO49" s="1"/>
      <c r="AP49" s="74">
        <v>65.19</v>
      </c>
      <c r="AQ49" s="122">
        <v>65.89</v>
      </c>
      <c r="AR49" s="74">
        <v>64.92</v>
      </c>
      <c r="AS49" s="74">
        <v>64.12</v>
      </c>
      <c r="AT49" s="119"/>
      <c r="AU49" s="119"/>
      <c r="AV49" s="119"/>
      <c r="AW49" s="119"/>
      <c r="AX49" s="119"/>
      <c r="AY49" s="1"/>
      <c r="AZ49" s="1"/>
      <c r="BA49" s="1"/>
      <c r="BB49" s="1"/>
    </row>
    <row r="50" spans="1:54" ht="12.75">
      <c r="A50" s="153">
        <v>450</v>
      </c>
      <c r="B50" s="173"/>
      <c r="C50" s="171"/>
      <c r="D50" s="174">
        <f t="shared" si="52"/>
        <v>-0.3</v>
      </c>
      <c r="E50" s="175">
        <f t="shared" si="53"/>
        <v>0.3</v>
      </c>
      <c r="F50" s="176"/>
      <c r="G50" s="171"/>
      <c r="H50" s="173"/>
      <c r="I50" s="171"/>
      <c r="J50" s="173"/>
      <c r="K50" s="171"/>
      <c r="L50" s="173"/>
      <c r="M50" s="171"/>
      <c r="N50" s="173"/>
      <c r="O50" s="177"/>
      <c r="P50" s="1"/>
      <c r="Q50" s="186">
        <f t="shared" si="54"/>
      </c>
      <c r="R50" s="186">
        <f t="shared" si="55"/>
      </c>
      <c r="S50" s="186">
        <f t="shared" si="56"/>
      </c>
      <c r="T50" s="260">
        <f t="shared" si="41"/>
      </c>
      <c r="U50" s="186">
        <f t="shared" si="57"/>
      </c>
      <c r="V50" s="260">
        <f t="shared" si="42"/>
      </c>
      <c r="W50" s="186">
        <f t="shared" si="58"/>
      </c>
      <c r="X50" s="260">
        <f t="shared" si="43"/>
      </c>
      <c r="Y50" s="186">
        <f t="shared" si="59"/>
      </c>
      <c r="Z50" s="260">
        <f t="shared" si="44"/>
      </c>
      <c r="AA50" s="1"/>
      <c r="AB50" s="153">
        <v>450</v>
      </c>
      <c r="AC50" s="134">
        <f t="shared" si="45"/>
        <v>0</v>
      </c>
      <c r="AD50" s="134">
        <f t="shared" si="46"/>
        <v>-0.3</v>
      </c>
      <c r="AE50" s="134">
        <f t="shared" si="47"/>
        <v>0.3</v>
      </c>
      <c r="AF50" s="134">
        <f t="shared" si="60"/>
        <v>0</v>
      </c>
      <c r="AG50" s="134">
        <f t="shared" si="48"/>
        <v>0</v>
      </c>
      <c r="AH50" s="134">
        <f t="shared" si="49"/>
        <v>0</v>
      </c>
      <c r="AI50" s="134">
        <f t="shared" si="50"/>
        <v>0</v>
      </c>
      <c r="AJ50" s="134">
        <f t="shared" si="51"/>
        <v>0</v>
      </c>
      <c r="AK50" s="134"/>
      <c r="AL50" s="1"/>
      <c r="AM50" s="192">
        <f t="shared" si="61"/>
        <v>79.19</v>
      </c>
      <c r="AN50" s="1"/>
      <c r="AO50" s="1"/>
      <c r="AP50" s="74">
        <v>79.55</v>
      </c>
      <c r="AQ50" s="122">
        <v>80.04</v>
      </c>
      <c r="AR50" s="74">
        <v>79.19</v>
      </c>
      <c r="AS50" s="74">
        <v>77.98</v>
      </c>
      <c r="AT50" s="119"/>
      <c r="AU50" s="119"/>
      <c r="AV50" s="119"/>
      <c r="AW50" s="119"/>
      <c r="AX50" s="119"/>
      <c r="AY50" s="1"/>
      <c r="AZ50" s="1"/>
      <c r="BA50" s="1"/>
      <c r="BB50" s="1"/>
    </row>
    <row r="51" spans="1:54" ht="13.5" thickBot="1">
      <c r="A51" s="154">
        <v>600</v>
      </c>
      <c r="B51" s="178"/>
      <c r="C51" s="172"/>
      <c r="D51" s="174">
        <f t="shared" si="52"/>
        <v>-0.3</v>
      </c>
      <c r="E51" s="175">
        <f t="shared" si="53"/>
        <v>0.3</v>
      </c>
      <c r="F51" s="181"/>
      <c r="G51" s="172"/>
      <c r="H51" s="178"/>
      <c r="I51" s="172"/>
      <c r="J51" s="178"/>
      <c r="K51" s="172"/>
      <c r="L51" s="178"/>
      <c r="M51" s="172"/>
      <c r="N51" s="178"/>
      <c r="O51" s="182"/>
      <c r="P51" s="1"/>
      <c r="Q51" s="186">
        <f t="shared" si="54"/>
      </c>
      <c r="R51" s="186">
        <f t="shared" si="55"/>
      </c>
      <c r="S51" s="186">
        <f t="shared" si="56"/>
      </c>
      <c r="T51" s="260">
        <f t="shared" si="41"/>
      </c>
      <c r="U51" s="186">
        <f t="shared" si="57"/>
      </c>
      <c r="V51" s="260">
        <f t="shared" si="42"/>
      </c>
      <c r="W51" s="186">
        <f t="shared" si="58"/>
      </c>
      <c r="X51" s="260">
        <f t="shared" si="43"/>
      </c>
      <c r="Y51" s="186">
        <f t="shared" si="59"/>
      </c>
      <c r="Z51" s="260">
        <f t="shared" si="44"/>
      </c>
      <c r="AA51" s="1"/>
      <c r="AB51" s="154">
        <v>600</v>
      </c>
      <c r="AC51" s="134">
        <f t="shared" si="45"/>
        <v>0</v>
      </c>
      <c r="AD51" s="134">
        <f t="shared" si="46"/>
        <v>-0.3</v>
      </c>
      <c r="AE51" s="134">
        <f t="shared" si="47"/>
        <v>0.3</v>
      </c>
      <c r="AF51" s="134">
        <f t="shared" si="60"/>
        <v>0</v>
      </c>
      <c r="AG51" s="134">
        <f t="shared" si="48"/>
        <v>0</v>
      </c>
      <c r="AH51" s="134">
        <f t="shared" si="49"/>
        <v>0</v>
      </c>
      <c r="AI51" s="134">
        <f t="shared" si="50"/>
        <v>0</v>
      </c>
      <c r="AJ51" s="134">
        <f t="shared" si="51"/>
        <v>0</v>
      </c>
      <c r="AK51" s="134"/>
      <c r="AL51" s="1"/>
      <c r="AM51" s="192">
        <f t="shared" si="61"/>
        <v>94.69749999999999</v>
      </c>
      <c r="AN51" s="1"/>
      <c r="AO51" s="1"/>
      <c r="AP51" s="74">
        <v>94.87</v>
      </c>
      <c r="AQ51" s="122">
        <v>95.63</v>
      </c>
      <c r="AR51" s="74">
        <v>94.9</v>
      </c>
      <c r="AS51" s="74">
        <v>93.39</v>
      </c>
      <c r="AT51" s="119"/>
      <c r="AU51" s="119"/>
      <c r="AV51" s="119"/>
      <c r="AW51" s="119"/>
      <c r="AX51" s="119"/>
      <c r="AY51" s="1"/>
      <c r="AZ51" s="1"/>
      <c r="BA51" s="1"/>
      <c r="BB51" s="1"/>
    </row>
    <row r="52" spans="1:54" ht="12.75">
      <c r="A52" s="133"/>
      <c r="B52" s="23"/>
      <c r="C52" s="23"/>
      <c r="D52" s="41"/>
      <c r="E52" s="41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"/>
      <c r="Q52" s="1"/>
      <c r="R52" s="57"/>
      <c r="S52" s="57"/>
      <c r="T52" s="57"/>
      <c r="U52" s="57"/>
      <c r="V52" s="57"/>
      <c r="W52" s="57"/>
      <c r="X52" s="57"/>
      <c r="Y52" s="57"/>
      <c r="Z52" s="5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19"/>
      <c r="AQ52" s="119"/>
      <c r="AR52" s="119"/>
      <c r="AS52" s="119"/>
      <c r="AT52" s="119"/>
      <c r="AU52" s="119"/>
      <c r="AV52" s="119"/>
      <c r="AW52" s="119"/>
      <c r="AX52" s="119"/>
      <c r="AY52" s="1"/>
      <c r="AZ52" s="1"/>
      <c r="BA52" s="1"/>
      <c r="BB52" s="1"/>
    </row>
    <row r="53" spans="1:54" ht="12.75">
      <c r="A53" s="23"/>
      <c r="B53" s="23"/>
      <c r="C53" s="23"/>
      <c r="D53" s="41"/>
      <c r="E53" s="41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19"/>
      <c r="AQ53" s="119"/>
      <c r="AR53" s="119"/>
      <c r="AS53" s="119"/>
      <c r="AT53" s="119"/>
      <c r="AU53" s="119"/>
      <c r="AV53" s="119"/>
      <c r="AW53" s="119"/>
      <c r="AX53" s="119"/>
      <c r="AY53" s="1"/>
      <c r="AZ53" s="1"/>
      <c r="BA53" s="1"/>
      <c r="BB53" s="1"/>
    </row>
    <row r="54" spans="1:54" ht="12.75">
      <c r="A54" s="23"/>
      <c r="B54" s="23"/>
      <c r="C54" s="23"/>
      <c r="D54" s="41"/>
      <c r="E54" s="41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19"/>
      <c r="AQ54" s="119"/>
      <c r="AR54" s="119"/>
      <c r="AS54" s="119"/>
      <c r="AT54" s="119"/>
      <c r="AU54" s="119"/>
      <c r="AV54" s="119"/>
      <c r="AW54" s="119"/>
      <c r="AX54" s="119"/>
      <c r="AY54" s="1"/>
      <c r="AZ54" s="1"/>
      <c r="BA54" s="1"/>
      <c r="BB54" s="1"/>
    </row>
    <row r="55" spans="1:54" ht="12.75">
      <c r="A55" s="23"/>
      <c r="B55" s="42"/>
      <c r="C55" s="42"/>
      <c r="D55" s="41"/>
      <c r="E55" s="41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19"/>
      <c r="AQ55" s="119"/>
      <c r="AR55" s="119"/>
      <c r="AS55" s="119"/>
      <c r="AT55" s="119"/>
      <c r="AU55" s="119"/>
      <c r="AV55" s="119"/>
      <c r="AW55" s="119"/>
      <c r="AX55" s="119"/>
      <c r="AY55" s="1"/>
      <c r="AZ55" s="1"/>
      <c r="BA55" s="1"/>
      <c r="BB55" s="1"/>
    </row>
    <row r="56" spans="1:54" ht="12.75">
      <c r="A56" s="23"/>
      <c r="B56" s="23"/>
      <c r="C56" s="23"/>
      <c r="D56" s="41"/>
      <c r="E56" s="41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19"/>
      <c r="AQ56" s="119"/>
      <c r="AR56" s="119"/>
      <c r="AS56" s="119"/>
      <c r="AT56" s="119"/>
      <c r="AU56" s="119"/>
      <c r="AV56" s="119"/>
      <c r="AW56" s="119"/>
      <c r="AX56" s="119"/>
      <c r="AY56" s="1"/>
      <c r="AZ56" s="1"/>
      <c r="BA56" s="1"/>
      <c r="BB56" s="1"/>
    </row>
    <row r="57" spans="1:54" ht="12.75">
      <c r="A57" s="23"/>
      <c r="B57" s="23"/>
      <c r="C57" s="23"/>
      <c r="D57" s="41"/>
      <c r="E57" s="41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19"/>
      <c r="AQ57" s="119"/>
      <c r="AR57" s="119"/>
      <c r="AS57" s="119"/>
      <c r="AT57" s="119"/>
      <c r="AU57" s="119"/>
      <c r="AV57" s="119"/>
      <c r="AW57" s="119"/>
      <c r="AX57" s="119"/>
      <c r="AY57" s="1"/>
      <c r="AZ57" s="1"/>
      <c r="BA57" s="1"/>
      <c r="BB57" s="1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spans="1:54" ht="23.25">
      <c r="A100" s="201"/>
      <c r="B100" s="420" t="s">
        <v>128</v>
      </c>
      <c r="C100" s="420"/>
      <c r="D100" s="420"/>
      <c r="E100" s="420"/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</row>
    <row r="101" spans="1:54" ht="13.5" thickBot="1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</row>
    <row r="102" spans="1:54" ht="12.75">
      <c r="A102" s="143" t="s">
        <v>23</v>
      </c>
      <c r="B102" s="412"/>
      <c r="C102" s="413"/>
      <c r="D102" s="414" t="str">
        <f>Paramétres!$F$8</f>
        <v>Version pour P+ et P-</v>
      </c>
      <c r="E102" s="415"/>
      <c r="F102" s="412"/>
      <c r="G102" s="413"/>
      <c r="H102" s="412"/>
      <c r="I102" s="413"/>
      <c r="J102" s="412"/>
      <c r="K102" s="413"/>
      <c r="L102" s="412"/>
      <c r="M102" s="413"/>
      <c r="N102" s="412"/>
      <c r="O102" s="41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"/>
      <c r="AZ102" s="1"/>
      <c r="BA102" s="1"/>
      <c r="BB102" s="1"/>
    </row>
    <row r="103" spans="1:54" ht="12.75">
      <c r="A103" s="144" t="s">
        <v>19</v>
      </c>
      <c r="B103" s="410"/>
      <c r="C103" s="411"/>
      <c r="D103" s="416"/>
      <c r="E103" s="417"/>
      <c r="F103" s="410"/>
      <c r="G103" s="411"/>
      <c r="H103" s="410"/>
      <c r="I103" s="411"/>
      <c r="J103" s="410"/>
      <c r="K103" s="411"/>
      <c r="L103" s="410"/>
      <c r="M103" s="411"/>
      <c r="N103" s="410"/>
      <c r="O103" s="41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"/>
      <c r="AZ103" s="1"/>
      <c r="BA103" s="1"/>
      <c r="BB103" s="1"/>
    </row>
    <row r="104" spans="1:54" ht="12.75">
      <c r="A104" s="144" t="s">
        <v>12</v>
      </c>
      <c r="B104" s="410"/>
      <c r="C104" s="411"/>
      <c r="D104" s="416"/>
      <c r="E104" s="417"/>
      <c r="F104" s="410"/>
      <c r="G104" s="411"/>
      <c r="H104" s="410"/>
      <c r="I104" s="411"/>
      <c r="J104" s="410"/>
      <c r="K104" s="411"/>
      <c r="L104" s="410"/>
      <c r="M104" s="411"/>
      <c r="N104" s="410"/>
      <c r="O104" s="41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"/>
      <c r="AZ104" s="1"/>
      <c r="BA104" s="1"/>
      <c r="BB104" s="1"/>
    </row>
    <row r="105" spans="1:54" ht="12.75">
      <c r="A105" s="144" t="s">
        <v>15</v>
      </c>
      <c r="B105" s="408"/>
      <c r="C105" s="409"/>
      <c r="D105" s="416"/>
      <c r="E105" s="417"/>
      <c r="F105" s="408"/>
      <c r="G105" s="409"/>
      <c r="H105" s="408"/>
      <c r="I105" s="409"/>
      <c r="J105" s="408"/>
      <c r="K105" s="409"/>
      <c r="L105" s="408"/>
      <c r="M105" s="409"/>
      <c r="N105" s="408"/>
      <c r="O105" s="409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"/>
      <c r="AZ105" s="1"/>
      <c r="BA105" s="1"/>
      <c r="BB105" s="1"/>
    </row>
    <row r="106" spans="1:54" ht="12.75">
      <c r="A106" s="144" t="s">
        <v>29</v>
      </c>
      <c r="B106" s="408"/>
      <c r="C106" s="409"/>
      <c r="D106" s="416"/>
      <c r="E106" s="417"/>
      <c r="F106" s="408"/>
      <c r="G106" s="409"/>
      <c r="H106" s="408"/>
      <c r="I106" s="409"/>
      <c r="J106" s="408"/>
      <c r="K106" s="409"/>
      <c r="L106" s="408"/>
      <c r="M106" s="409"/>
      <c r="N106" s="408"/>
      <c r="O106" s="409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"/>
      <c r="AZ106" s="1"/>
      <c r="BA106" s="1"/>
      <c r="BB106" s="1"/>
    </row>
    <row r="107" spans="1:54" ht="12.75">
      <c r="A107" s="145" t="s">
        <v>30</v>
      </c>
      <c r="B107" s="406"/>
      <c r="C107" s="407"/>
      <c r="D107" s="416"/>
      <c r="E107" s="417"/>
      <c r="F107" s="406"/>
      <c r="G107" s="407"/>
      <c r="H107" s="406"/>
      <c r="I107" s="407"/>
      <c r="J107" s="406"/>
      <c r="K107" s="407"/>
      <c r="L107" s="406"/>
      <c r="M107" s="407"/>
      <c r="N107" s="406"/>
      <c r="O107" s="40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"/>
      <c r="AZ107" s="1"/>
      <c r="BA107" s="1"/>
      <c r="BB107" s="1"/>
    </row>
    <row r="108" spans="1:54" ht="15.75" customHeight="1">
      <c r="A108" s="146"/>
      <c r="B108" s="139" t="s">
        <v>78</v>
      </c>
      <c r="C108" s="140"/>
      <c r="D108" s="416"/>
      <c r="E108" s="417"/>
      <c r="F108" s="139" t="s">
        <v>78</v>
      </c>
      <c r="G108" s="140"/>
      <c r="H108" s="139" t="s">
        <v>78</v>
      </c>
      <c r="I108" s="140"/>
      <c r="J108" s="139" t="s">
        <v>78</v>
      </c>
      <c r="K108" s="140"/>
      <c r="L108" s="139" t="s">
        <v>78</v>
      </c>
      <c r="M108" s="140"/>
      <c r="N108" s="139" t="s">
        <v>78</v>
      </c>
      <c r="O108" s="140"/>
      <c r="P108" s="57"/>
      <c r="Q108" s="230"/>
      <c r="R108" s="188" t="s">
        <v>145</v>
      </c>
      <c r="S108" s="188"/>
      <c r="T108" s="189"/>
      <c r="U108" s="189"/>
      <c r="V108" s="189"/>
      <c r="W108" s="189"/>
      <c r="X108" s="189"/>
      <c r="Y108" s="189"/>
      <c r="Z108" s="189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"/>
      <c r="AZ108" s="1"/>
      <c r="BA108" s="1"/>
      <c r="BB108" s="1"/>
    </row>
    <row r="109" spans="1:54" ht="12.75" customHeight="1" thickBot="1">
      <c r="A109" s="147" t="s">
        <v>79</v>
      </c>
      <c r="B109" s="141"/>
      <c r="C109" s="142"/>
      <c r="D109" s="418"/>
      <c r="E109" s="419"/>
      <c r="F109" s="141"/>
      <c r="G109" s="142"/>
      <c r="H109" s="141"/>
      <c r="I109" s="142"/>
      <c r="J109" s="141"/>
      <c r="K109" s="142"/>
      <c r="L109" s="141"/>
      <c r="M109" s="142"/>
      <c r="N109" s="141"/>
      <c r="O109" s="142"/>
      <c r="P109" s="57"/>
      <c r="Q109" s="231"/>
      <c r="R109" s="187">
        <f>IF(G109="","",(G109-$C109))</f>
      </c>
      <c r="S109" s="187"/>
      <c r="T109" s="187">
        <f>IF(I109="","",(I109-$C109))</f>
      </c>
      <c r="U109" s="187"/>
      <c r="V109" s="187">
        <f>IF(K109="","",(K109-$C109))</f>
      </c>
      <c r="W109" s="187"/>
      <c r="X109" s="187">
        <f>IF(M109="","",(M109-$C109))</f>
      </c>
      <c r="Y109" s="187"/>
      <c r="Z109" s="187">
        <f>IF(O109="","",(O109-$C109))</f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"/>
      <c r="AZ109" s="1"/>
      <c r="BA109" s="1"/>
      <c r="BB109" s="1"/>
    </row>
    <row r="110" spans="1:54" ht="12.75" customHeight="1" thickBot="1">
      <c r="A110" s="158"/>
      <c r="B110" s="402" t="s">
        <v>82</v>
      </c>
      <c r="C110" s="403"/>
      <c r="D110" s="404" t="s">
        <v>83</v>
      </c>
      <c r="E110" s="405"/>
      <c r="F110" s="400" t="s">
        <v>25</v>
      </c>
      <c r="G110" s="401"/>
      <c r="H110" s="400" t="s">
        <v>24</v>
      </c>
      <c r="I110" s="401"/>
      <c r="J110" s="400" t="s">
        <v>26</v>
      </c>
      <c r="K110" s="401"/>
      <c r="L110" s="400" t="s">
        <v>27</v>
      </c>
      <c r="M110" s="401"/>
      <c r="N110" s="400" t="s">
        <v>28</v>
      </c>
      <c r="O110" s="401"/>
      <c r="P110" s="57"/>
      <c r="Q110" s="386" t="s">
        <v>25</v>
      </c>
      <c r="R110" s="386"/>
      <c r="S110" s="386" t="s">
        <v>24</v>
      </c>
      <c r="T110" s="386"/>
      <c r="U110" s="386" t="s">
        <v>26</v>
      </c>
      <c r="V110" s="386"/>
      <c r="W110" s="386" t="s">
        <v>27</v>
      </c>
      <c r="X110" s="386"/>
      <c r="Y110" s="386" t="s">
        <v>28</v>
      </c>
      <c r="Z110" s="386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96" t="s">
        <v>119</v>
      </c>
      <c r="AQ110" s="119"/>
      <c r="AR110" s="119"/>
      <c r="AS110" s="119"/>
      <c r="AT110" s="119"/>
      <c r="AU110" s="119"/>
      <c r="AV110" s="119"/>
      <c r="AW110" s="119"/>
      <c r="AX110" s="119"/>
      <c r="AY110" s="1"/>
      <c r="AZ110" s="1"/>
      <c r="BA110" s="1"/>
      <c r="BB110" s="1"/>
    </row>
    <row r="111" spans="1:54" ht="15" customHeight="1">
      <c r="A111" s="148" t="s">
        <v>17</v>
      </c>
      <c r="B111" s="394">
        <v>1</v>
      </c>
      <c r="C111" s="393"/>
      <c r="D111" s="398" t="s">
        <v>47</v>
      </c>
      <c r="E111" s="390" t="s">
        <v>48</v>
      </c>
      <c r="F111" s="392"/>
      <c r="G111" s="393"/>
      <c r="H111" s="394"/>
      <c r="I111" s="393"/>
      <c r="J111" s="394"/>
      <c r="K111" s="393"/>
      <c r="L111" s="394"/>
      <c r="M111" s="393"/>
      <c r="N111" s="394"/>
      <c r="O111" s="393"/>
      <c r="P111" s="57" t="s">
        <v>38</v>
      </c>
      <c r="Q111" s="421"/>
      <c r="R111" s="422"/>
      <c r="S111" s="422"/>
      <c r="T111" s="422"/>
      <c r="U111" s="422"/>
      <c r="V111" s="422"/>
      <c r="W111" s="422"/>
      <c r="X111" s="422"/>
      <c r="Y111" s="422"/>
      <c r="Z111" s="423"/>
      <c r="AA111" s="1"/>
      <c r="AB111" s="169" t="s">
        <v>91</v>
      </c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"/>
      <c r="AM111" s="1"/>
      <c r="AN111" s="1"/>
      <c r="AO111" s="1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"/>
      <c r="AZ111" s="1"/>
      <c r="BA111" s="1"/>
      <c r="BB111" s="1"/>
    </row>
    <row r="112" spans="1:54" ht="12.75">
      <c r="A112" s="149" t="s">
        <v>80</v>
      </c>
      <c r="B112" s="395"/>
      <c r="C112" s="396"/>
      <c r="D112" s="399"/>
      <c r="E112" s="391"/>
      <c r="F112" s="397"/>
      <c r="G112" s="396"/>
      <c r="H112" s="395"/>
      <c r="I112" s="396"/>
      <c r="J112" s="395"/>
      <c r="K112" s="396"/>
      <c r="L112" s="395"/>
      <c r="M112" s="396"/>
      <c r="N112" s="395"/>
      <c r="O112" s="396"/>
      <c r="P112" s="57" t="s">
        <v>30</v>
      </c>
      <c r="Q112" s="424"/>
      <c r="R112" s="425"/>
      <c r="S112" s="425"/>
      <c r="T112" s="425"/>
      <c r="U112" s="425"/>
      <c r="V112" s="425"/>
      <c r="W112" s="425"/>
      <c r="X112" s="425"/>
      <c r="Y112" s="425"/>
      <c r="Z112" s="426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"/>
      <c r="AZ112" s="1"/>
      <c r="BA112" s="1"/>
      <c r="BB112" s="1"/>
    </row>
    <row r="113" spans="1:54" ht="12.75">
      <c r="A113" s="150" t="s">
        <v>31</v>
      </c>
      <c r="B113" s="387"/>
      <c r="C113" s="388"/>
      <c r="D113" s="399"/>
      <c r="E113" s="391"/>
      <c r="F113" s="389"/>
      <c r="G113" s="388"/>
      <c r="H113" s="387"/>
      <c r="I113" s="388"/>
      <c r="J113" s="387"/>
      <c r="K113" s="388"/>
      <c r="L113" s="387"/>
      <c r="M113" s="388"/>
      <c r="N113" s="387"/>
      <c r="O113" s="388"/>
      <c r="P113" s="57"/>
      <c r="Q113" s="424"/>
      <c r="R113" s="425"/>
      <c r="S113" s="425"/>
      <c r="T113" s="425"/>
      <c r="U113" s="425"/>
      <c r="V113" s="425"/>
      <c r="W113" s="425"/>
      <c r="X113" s="425"/>
      <c r="Y113" s="425"/>
      <c r="Z113" s="426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"/>
      <c r="AZ113" s="1"/>
      <c r="BA113" s="1"/>
      <c r="BB113" s="1"/>
    </row>
    <row r="114" spans="1:54" ht="12.75">
      <c r="A114" s="151" t="s">
        <v>16</v>
      </c>
      <c r="B114" s="387"/>
      <c r="C114" s="388"/>
      <c r="D114" s="399"/>
      <c r="E114" s="391"/>
      <c r="F114" s="389"/>
      <c r="G114" s="388"/>
      <c r="H114" s="387"/>
      <c r="I114" s="388"/>
      <c r="J114" s="387"/>
      <c r="K114" s="388"/>
      <c r="L114" s="387"/>
      <c r="M114" s="388"/>
      <c r="N114" s="387"/>
      <c r="O114" s="388"/>
      <c r="P114" s="57"/>
      <c r="Q114" s="427"/>
      <c r="R114" s="428"/>
      <c r="S114" s="428"/>
      <c r="T114" s="428"/>
      <c r="U114" s="428"/>
      <c r="V114" s="428"/>
      <c r="W114" s="428"/>
      <c r="X114" s="428"/>
      <c r="Y114" s="428"/>
      <c r="Z114" s="429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 t="s">
        <v>72</v>
      </c>
      <c r="AN114" s="1"/>
      <c r="AO114" s="1"/>
      <c r="AP114" s="123" t="s">
        <v>74</v>
      </c>
      <c r="AQ114" s="124"/>
      <c r="AR114" s="125"/>
      <c r="AS114" s="125"/>
      <c r="AT114" s="119"/>
      <c r="AU114" s="119"/>
      <c r="AV114" s="119"/>
      <c r="AW114" s="119"/>
      <c r="AX114" s="119"/>
      <c r="AY114" s="1"/>
      <c r="AZ114" s="1"/>
      <c r="BA114" s="1"/>
      <c r="BB114" s="1"/>
    </row>
    <row r="115" spans="1:54" ht="12.75">
      <c r="A115" s="152"/>
      <c r="B115" s="136" t="s">
        <v>9</v>
      </c>
      <c r="C115" s="137" t="s">
        <v>81</v>
      </c>
      <c r="D115" s="399"/>
      <c r="E115" s="391"/>
      <c r="F115" s="138" t="s">
        <v>9</v>
      </c>
      <c r="G115" s="137" t="s">
        <v>81</v>
      </c>
      <c r="H115" s="136" t="s">
        <v>9</v>
      </c>
      <c r="I115" s="137" t="s">
        <v>81</v>
      </c>
      <c r="J115" s="136" t="s">
        <v>9</v>
      </c>
      <c r="K115" s="137" t="s">
        <v>81</v>
      </c>
      <c r="L115" s="136" t="s">
        <v>9</v>
      </c>
      <c r="M115" s="137" t="s">
        <v>81</v>
      </c>
      <c r="N115" s="136" t="s">
        <v>9</v>
      </c>
      <c r="O115" s="137" t="s">
        <v>81</v>
      </c>
      <c r="P115" s="57"/>
      <c r="Q115" s="229" t="s">
        <v>79</v>
      </c>
      <c r="R115" s="156" t="s">
        <v>32</v>
      </c>
      <c r="S115" s="229" t="s">
        <v>79</v>
      </c>
      <c r="T115" s="156" t="s">
        <v>32</v>
      </c>
      <c r="U115" s="229" t="s">
        <v>79</v>
      </c>
      <c r="V115" s="156" t="s">
        <v>32</v>
      </c>
      <c r="W115" s="229" t="s">
        <v>79</v>
      </c>
      <c r="X115" s="156" t="s">
        <v>32</v>
      </c>
      <c r="Y115" s="229" t="s">
        <v>79</v>
      </c>
      <c r="Z115" s="156" t="s">
        <v>32</v>
      </c>
      <c r="AA115" s="1"/>
      <c r="AB115" s="155" t="s">
        <v>92</v>
      </c>
      <c r="AC115" s="167" t="s">
        <v>84</v>
      </c>
      <c r="AD115" s="170" t="s">
        <v>136</v>
      </c>
      <c r="AE115" s="170" t="s">
        <v>137</v>
      </c>
      <c r="AF115" s="168" t="s">
        <v>85</v>
      </c>
      <c r="AG115" s="168" t="s">
        <v>86</v>
      </c>
      <c r="AH115" s="168" t="s">
        <v>87</v>
      </c>
      <c r="AI115" s="168" t="s">
        <v>88</v>
      </c>
      <c r="AJ115" s="168" t="s">
        <v>89</v>
      </c>
      <c r="AK115" s="168" t="s">
        <v>90</v>
      </c>
      <c r="AL115" s="23"/>
      <c r="AM115" s="1"/>
      <c r="AN115" s="120" t="s">
        <v>74</v>
      </c>
      <c r="AO115" s="1"/>
      <c r="AP115" s="119" t="s">
        <v>99</v>
      </c>
      <c r="AQ115" s="119" t="s">
        <v>100</v>
      </c>
      <c r="AR115" s="119" t="s">
        <v>101</v>
      </c>
      <c r="AS115" s="119" t="s">
        <v>102</v>
      </c>
      <c r="AT115" s="119"/>
      <c r="AU115" s="119"/>
      <c r="AV115" s="119"/>
      <c r="AW115" s="119"/>
      <c r="AX115" s="119"/>
      <c r="AY115" s="1"/>
      <c r="AZ115" s="1"/>
      <c r="BA115" s="1"/>
      <c r="BB115" s="1"/>
    </row>
    <row r="116" spans="1:54" ht="12.75">
      <c r="A116" s="153">
        <v>50</v>
      </c>
      <c r="B116" s="173"/>
      <c r="C116" s="171"/>
      <c r="D116" s="174">
        <f>IF(C116&lt;3,C116-0.3,C116-(C116*10/100))</f>
        <v>-0.3</v>
      </c>
      <c r="E116" s="175">
        <f>IF(C116&lt;3,C116+0.3,C116+(C116*10/100))</f>
        <v>0.3</v>
      </c>
      <c r="F116" s="176"/>
      <c r="G116" s="171"/>
      <c r="H116" s="173"/>
      <c r="I116" s="171"/>
      <c r="J116" s="173"/>
      <c r="K116" s="171"/>
      <c r="L116" s="173"/>
      <c r="M116" s="171"/>
      <c r="N116" s="173"/>
      <c r="O116" s="177"/>
      <c r="P116" s="1"/>
      <c r="Q116" s="186">
        <f>IF(G116="","",G116-$C116)</f>
      </c>
      <c r="R116" s="186">
        <f>IF(G116="","",(G116-$C116)/$C116*100)</f>
      </c>
      <c r="S116" s="186">
        <f>IF(I116="","",I116-$C116)</f>
      </c>
      <c r="T116" s="186">
        <f>IF(I116="","",(I116-$C116)/$C116*100)</f>
      </c>
      <c r="U116" s="186">
        <f>IF(K116="","",K116-$C116)</f>
      </c>
      <c r="V116" s="186">
        <f>IF(K116="","",(K116-$C116)/$C116*100)</f>
      </c>
      <c r="W116" s="186">
        <f>IF(M116="","",M116-$C116)</f>
      </c>
      <c r="X116" s="186">
        <f>IF(M116="","",(M116-$C116)/$C116*100)</f>
      </c>
      <c r="Y116" s="186">
        <f>IF(O116="","",O116-$C116)</f>
      </c>
      <c r="Z116" s="186">
        <f>IF(O116="","",(O116-$C116)/$C116*100)</f>
      </c>
      <c r="AA116" s="1"/>
      <c r="AB116" s="153">
        <v>50</v>
      </c>
      <c r="AC116" s="134">
        <f aca="true" t="shared" si="62" ref="AC116:AC123">C116</f>
        <v>0</v>
      </c>
      <c r="AD116" s="134">
        <f aca="true" t="shared" si="63" ref="AD116:AD123">D116</f>
        <v>-0.3</v>
      </c>
      <c r="AE116" s="134">
        <f aca="true" t="shared" si="64" ref="AE116:AE123">E116</f>
        <v>0.3</v>
      </c>
      <c r="AF116" s="134">
        <f>G116</f>
        <v>0</v>
      </c>
      <c r="AG116" s="134">
        <f aca="true" t="shared" si="65" ref="AG116:AG123">I116</f>
        <v>0</v>
      </c>
      <c r="AH116" s="134">
        <f aca="true" t="shared" si="66" ref="AH116:AH123">K116</f>
        <v>0</v>
      </c>
      <c r="AI116" s="134">
        <f aca="true" t="shared" si="67" ref="AI116:AI123">M116</f>
        <v>0</v>
      </c>
      <c r="AJ116" s="134">
        <f aca="true" t="shared" si="68" ref="AJ116:AJ123">O116</f>
        <v>0</v>
      </c>
      <c r="AK116" s="134"/>
      <c r="AL116" s="23"/>
      <c r="AM116" s="1"/>
      <c r="AN116" s="192">
        <f aca="true" t="shared" si="69" ref="AN116:AN123">AVERAGE(AP116:AS116)</f>
        <v>1.0775000000000001</v>
      </c>
      <c r="AO116" s="1"/>
      <c r="AP116" s="74">
        <v>1.1</v>
      </c>
      <c r="AQ116" s="122">
        <v>1.02</v>
      </c>
      <c r="AR116" s="74">
        <v>0.99</v>
      </c>
      <c r="AS116" s="74">
        <v>1.2</v>
      </c>
      <c r="AT116" s="119"/>
      <c r="AU116" s="119"/>
      <c r="AV116" s="119"/>
      <c r="AW116" s="119"/>
      <c r="AX116" s="119"/>
      <c r="AY116" s="1"/>
      <c r="AZ116" s="1"/>
      <c r="BA116" s="1"/>
      <c r="BB116" s="1"/>
    </row>
    <row r="117" spans="1:54" ht="12.75">
      <c r="A117" s="153">
        <v>100</v>
      </c>
      <c r="B117" s="173"/>
      <c r="C117" s="171"/>
      <c r="D117" s="174">
        <f aca="true" t="shared" si="70" ref="D117:D123">IF(C117&lt;3,C117-0.3,C117-(C117*10/100))</f>
        <v>-0.3</v>
      </c>
      <c r="E117" s="175">
        <f aca="true" t="shared" si="71" ref="E117:E123">IF(C117&lt;3,C117+0.3,C117+(C117*10/100))</f>
        <v>0.3</v>
      </c>
      <c r="F117" s="176"/>
      <c r="G117" s="171"/>
      <c r="H117" s="173"/>
      <c r="I117" s="171"/>
      <c r="J117" s="173"/>
      <c r="K117" s="171"/>
      <c r="L117" s="173"/>
      <c r="M117" s="171"/>
      <c r="N117" s="173"/>
      <c r="O117" s="177"/>
      <c r="P117" s="1"/>
      <c r="Q117" s="186">
        <f aca="true" t="shared" si="72" ref="Q117:Q123">IF(G117="","",G117-$C117)</f>
      </c>
      <c r="R117" s="186">
        <f aca="true" t="shared" si="73" ref="R117:R123">IF(G117="","",(G117-$C117)/$C117*100)</f>
      </c>
      <c r="S117" s="186">
        <f aca="true" t="shared" si="74" ref="S117:S123">IF(I117="","",I117-$C117)</f>
      </c>
      <c r="T117" s="186">
        <f aca="true" t="shared" si="75" ref="T117:T123">IF(I117="","",(I117-$C117)/$C117*100)</f>
      </c>
      <c r="U117" s="186">
        <f aca="true" t="shared" si="76" ref="U117:U123">IF(K117="","",K117-$C117)</f>
      </c>
      <c r="V117" s="186">
        <f aca="true" t="shared" si="77" ref="V117:V123">IF(K117="","",(K117-$C117)/$C117*100)</f>
      </c>
      <c r="W117" s="186">
        <f aca="true" t="shared" si="78" ref="W117:W123">IF(M117="","",M117-$C117)</f>
      </c>
      <c r="X117" s="186">
        <f aca="true" t="shared" si="79" ref="X117:X123">IF(M117="","",(M117-$C117)/$C117*100)</f>
      </c>
      <c r="Y117" s="186">
        <f aca="true" t="shared" si="80" ref="Y117:Y123">IF(O117="","",O117-$C117)</f>
      </c>
      <c r="Z117" s="186">
        <f aca="true" t="shared" si="81" ref="Z117:Z123">IF(O117="","",(O117-$C117)/$C117*100)</f>
      </c>
      <c r="AA117" s="1"/>
      <c r="AB117" s="153">
        <v>100</v>
      </c>
      <c r="AC117" s="134">
        <f t="shared" si="62"/>
        <v>0</v>
      </c>
      <c r="AD117" s="134">
        <f t="shared" si="63"/>
        <v>-0.3</v>
      </c>
      <c r="AE117" s="134">
        <f t="shared" si="64"/>
        <v>0.3</v>
      </c>
      <c r="AF117" s="134">
        <f aca="true" t="shared" si="82" ref="AF117:AF123">G117</f>
        <v>0</v>
      </c>
      <c r="AG117" s="134">
        <f t="shared" si="65"/>
        <v>0</v>
      </c>
      <c r="AH117" s="134">
        <f t="shared" si="66"/>
        <v>0</v>
      </c>
      <c r="AI117" s="134">
        <f t="shared" si="67"/>
        <v>0</v>
      </c>
      <c r="AJ117" s="134">
        <f t="shared" si="68"/>
        <v>0</v>
      </c>
      <c r="AK117" s="134"/>
      <c r="AL117" s="23"/>
      <c r="AM117" s="1"/>
      <c r="AN117" s="192">
        <f t="shared" si="69"/>
        <v>1.6149999999999998</v>
      </c>
      <c r="AO117" s="1"/>
      <c r="AP117" s="74">
        <v>1.63</v>
      </c>
      <c r="AQ117" s="122">
        <v>1.56</v>
      </c>
      <c r="AR117" s="74">
        <v>1.5</v>
      </c>
      <c r="AS117" s="74">
        <v>1.77</v>
      </c>
      <c r="AT117" s="119"/>
      <c r="AU117" s="119"/>
      <c r="AV117" s="119"/>
      <c r="AW117" s="119"/>
      <c r="AX117" s="119"/>
      <c r="AY117" s="1"/>
      <c r="AZ117" s="1"/>
      <c r="BA117" s="1"/>
      <c r="BB117" s="1"/>
    </row>
    <row r="118" spans="1:54" ht="12.75">
      <c r="A118" s="153">
        <v>150</v>
      </c>
      <c r="B118" s="173"/>
      <c r="C118" s="171"/>
      <c r="D118" s="174">
        <f t="shared" si="70"/>
        <v>-0.3</v>
      </c>
      <c r="E118" s="175">
        <f t="shared" si="71"/>
        <v>0.3</v>
      </c>
      <c r="F118" s="176"/>
      <c r="G118" s="171"/>
      <c r="H118" s="173"/>
      <c r="I118" s="171"/>
      <c r="J118" s="173"/>
      <c r="K118" s="171"/>
      <c r="L118" s="173"/>
      <c r="M118" s="171"/>
      <c r="N118" s="173"/>
      <c r="O118" s="177"/>
      <c r="P118" s="1"/>
      <c r="Q118" s="186">
        <f t="shared" si="72"/>
      </c>
      <c r="R118" s="186">
        <f t="shared" si="73"/>
      </c>
      <c r="S118" s="186">
        <f t="shared" si="74"/>
      </c>
      <c r="T118" s="186">
        <f t="shared" si="75"/>
      </c>
      <c r="U118" s="186">
        <f t="shared" si="76"/>
      </c>
      <c r="V118" s="186">
        <f t="shared" si="77"/>
      </c>
      <c r="W118" s="186">
        <f t="shared" si="78"/>
      </c>
      <c r="X118" s="186">
        <f t="shared" si="79"/>
      </c>
      <c r="Y118" s="186">
        <f t="shared" si="80"/>
      </c>
      <c r="Z118" s="186">
        <f t="shared" si="81"/>
      </c>
      <c r="AA118" s="1"/>
      <c r="AB118" s="153">
        <v>150</v>
      </c>
      <c r="AC118" s="134">
        <f t="shared" si="62"/>
        <v>0</v>
      </c>
      <c r="AD118" s="134">
        <f t="shared" si="63"/>
        <v>-0.3</v>
      </c>
      <c r="AE118" s="134">
        <f t="shared" si="64"/>
        <v>0.3</v>
      </c>
      <c r="AF118" s="134">
        <f t="shared" si="82"/>
        <v>0</v>
      </c>
      <c r="AG118" s="134">
        <f t="shared" si="65"/>
        <v>0</v>
      </c>
      <c r="AH118" s="134">
        <f t="shared" si="66"/>
        <v>0</v>
      </c>
      <c r="AI118" s="134">
        <f t="shared" si="67"/>
        <v>0</v>
      </c>
      <c r="AJ118" s="134">
        <f t="shared" si="68"/>
        <v>0</v>
      </c>
      <c r="AK118" s="134"/>
      <c r="AL118" s="23"/>
      <c r="AM118" s="1"/>
      <c r="AN118" s="192">
        <f t="shared" si="69"/>
        <v>2.0575</v>
      </c>
      <c r="AO118" s="1"/>
      <c r="AP118" s="74">
        <v>2.09</v>
      </c>
      <c r="AQ118" s="122">
        <v>1.98</v>
      </c>
      <c r="AR118" s="74">
        <v>1.92</v>
      </c>
      <c r="AS118" s="74">
        <v>2.24</v>
      </c>
      <c r="AT118" s="119"/>
      <c r="AU118" s="119"/>
      <c r="AV118" s="119"/>
      <c r="AW118" s="119"/>
      <c r="AX118" s="119"/>
      <c r="AY118" s="1"/>
      <c r="AZ118" s="1"/>
      <c r="BA118" s="1"/>
      <c r="BB118" s="1"/>
    </row>
    <row r="119" spans="1:54" ht="12.75">
      <c r="A119" s="153">
        <v>200</v>
      </c>
      <c r="B119" s="173"/>
      <c r="C119" s="171"/>
      <c r="D119" s="174">
        <f t="shared" si="70"/>
        <v>-0.3</v>
      </c>
      <c r="E119" s="175">
        <f t="shared" si="71"/>
        <v>0.3</v>
      </c>
      <c r="F119" s="176"/>
      <c r="G119" s="171"/>
      <c r="H119" s="173"/>
      <c r="I119" s="171"/>
      <c r="J119" s="173"/>
      <c r="K119" s="171"/>
      <c r="L119" s="173"/>
      <c r="M119" s="171"/>
      <c r="N119" s="173"/>
      <c r="O119" s="177"/>
      <c r="P119" s="1"/>
      <c r="Q119" s="186">
        <f t="shared" si="72"/>
      </c>
      <c r="R119" s="186">
        <f t="shared" si="73"/>
      </c>
      <c r="S119" s="186">
        <f t="shared" si="74"/>
      </c>
      <c r="T119" s="186">
        <f t="shared" si="75"/>
      </c>
      <c r="U119" s="186">
        <f t="shared" si="76"/>
      </c>
      <c r="V119" s="186">
        <f t="shared" si="77"/>
      </c>
      <c r="W119" s="186">
        <f t="shared" si="78"/>
      </c>
      <c r="X119" s="186">
        <f t="shared" si="79"/>
      </c>
      <c r="Y119" s="186">
        <f t="shared" si="80"/>
      </c>
      <c r="Z119" s="186">
        <f t="shared" si="81"/>
      </c>
      <c r="AA119" s="1"/>
      <c r="AB119" s="153">
        <v>200</v>
      </c>
      <c r="AC119" s="134">
        <f t="shared" si="62"/>
        <v>0</v>
      </c>
      <c r="AD119" s="134">
        <f t="shared" si="63"/>
        <v>-0.3</v>
      </c>
      <c r="AE119" s="134">
        <f t="shared" si="64"/>
        <v>0.3</v>
      </c>
      <c r="AF119" s="134">
        <f t="shared" si="82"/>
        <v>0</v>
      </c>
      <c r="AG119" s="134">
        <f t="shared" si="65"/>
        <v>0</v>
      </c>
      <c r="AH119" s="134">
        <f t="shared" si="66"/>
        <v>0</v>
      </c>
      <c r="AI119" s="134">
        <f t="shared" si="67"/>
        <v>0</v>
      </c>
      <c r="AJ119" s="134">
        <f t="shared" si="68"/>
        <v>0</v>
      </c>
      <c r="AK119" s="134"/>
      <c r="AL119" s="23"/>
      <c r="AM119" s="1"/>
      <c r="AN119" s="192">
        <f t="shared" si="69"/>
        <v>2.4175000000000004</v>
      </c>
      <c r="AO119" s="1"/>
      <c r="AP119" s="74">
        <v>2.47</v>
      </c>
      <c r="AQ119" s="122">
        <v>2.34</v>
      </c>
      <c r="AR119" s="74">
        <v>2.24</v>
      </c>
      <c r="AS119" s="74">
        <v>2.62</v>
      </c>
      <c r="AT119" s="119"/>
      <c r="AU119" s="119"/>
      <c r="AV119" s="119"/>
      <c r="AW119" s="119"/>
      <c r="AX119" s="119"/>
      <c r="AY119" s="1"/>
      <c r="AZ119" s="1"/>
      <c r="BA119" s="1"/>
      <c r="BB119" s="1"/>
    </row>
    <row r="120" spans="1:54" ht="12.75">
      <c r="A120" s="153">
        <v>250</v>
      </c>
      <c r="B120" s="173"/>
      <c r="C120" s="171"/>
      <c r="D120" s="174">
        <f t="shared" si="70"/>
        <v>-0.3</v>
      </c>
      <c r="E120" s="175">
        <f t="shared" si="71"/>
        <v>0.3</v>
      </c>
      <c r="F120" s="176"/>
      <c r="G120" s="171"/>
      <c r="H120" s="173"/>
      <c r="I120" s="171"/>
      <c r="J120" s="173"/>
      <c r="K120" s="171"/>
      <c r="L120" s="173"/>
      <c r="M120" s="171"/>
      <c r="N120" s="173"/>
      <c r="O120" s="177"/>
      <c r="P120" s="1"/>
      <c r="Q120" s="186">
        <f t="shared" si="72"/>
      </c>
      <c r="R120" s="186">
        <f t="shared" si="73"/>
      </c>
      <c r="S120" s="186">
        <f t="shared" si="74"/>
      </c>
      <c r="T120" s="186">
        <f t="shared" si="75"/>
      </c>
      <c r="U120" s="186">
        <f t="shared" si="76"/>
      </c>
      <c r="V120" s="186">
        <f t="shared" si="77"/>
      </c>
      <c r="W120" s="186">
        <f t="shared" si="78"/>
      </c>
      <c r="X120" s="186">
        <f t="shared" si="79"/>
      </c>
      <c r="Y120" s="186">
        <f t="shared" si="80"/>
      </c>
      <c r="Z120" s="186">
        <f t="shared" si="81"/>
      </c>
      <c r="AA120" s="1"/>
      <c r="AB120" s="153">
        <v>250</v>
      </c>
      <c r="AC120" s="134">
        <f t="shared" si="62"/>
        <v>0</v>
      </c>
      <c r="AD120" s="134">
        <f t="shared" si="63"/>
        <v>-0.3</v>
      </c>
      <c r="AE120" s="134">
        <f t="shared" si="64"/>
        <v>0.3</v>
      </c>
      <c r="AF120" s="134">
        <f t="shared" si="82"/>
        <v>0</v>
      </c>
      <c r="AG120" s="134">
        <f t="shared" si="65"/>
        <v>0</v>
      </c>
      <c r="AH120" s="134">
        <f t="shared" si="66"/>
        <v>0</v>
      </c>
      <c r="AI120" s="134">
        <f t="shared" si="67"/>
        <v>0</v>
      </c>
      <c r="AJ120" s="134">
        <f t="shared" si="68"/>
        <v>0</v>
      </c>
      <c r="AK120" s="134"/>
      <c r="AL120" s="23"/>
      <c r="AM120" s="1"/>
      <c r="AN120" s="192">
        <f t="shared" si="69"/>
        <v>2.755</v>
      </c>
      <c r="AO120" s="1"/>
      <c r="AP120" s="74">
        <v>2.82</v>
      </c>
      <c r="AQ120" s="122">
        <v>2.67</v>
      </c>
      <c r="AR120" s="74">
        <v>2.57</v>
      </c>
      <c r="AS120" s="74">
        <v>2.96</v>
      </c>
      <c r="AT120" s="119"/>
      <c r="AU120" s="119"/>
      <c r="AV120" s="119"/>
      <c r="AW120" s="119"/>
      <c r="AX120" s="119"/>
      <c r="AY120" s="1"/>
      <c r="AZ120" s="1"/>
      <c r="BA120" s="1"/>
      <c r="BB120" s="1"/>
    </row>
    <row r="121" spans="1:54" ht="12.75">
      <c r="A121" s="153">
        <v>300</v>
      </c>
      <c r="B121" s="173"/>
      <c r="C121" s="171"/>
      <c r="D121" s="174">
        <f t="shared" si="70"/>
        <v>-0.3</v>
      </c>
      <c r="E121" s="175">
        <f t="shared" si="71"/>
        <v>0.3</v>
      </c>
      <c r="F121" s="176"/>
      <c r="G121" s="171"/>
      <c r="H121" s="173"/>
      <c r="I121" s="171"/>
      <c r="J121" s="173"/>
      <c r="K121" s="171"/>
      <c r="L121" s="173"/>
      <c r="M121" s="171"/>
      <c r="N121" s="173"/>
      <c r="O121" s="177"/>
      <c r="P121" s="1"/>
      <c r="Q121" s="186">
        <f t="shared" si="72"/>
      </c>
      <c r="R121" s="186">
        <f t="shared" si="73"/>
      </c>
      <c r="S121" s="186">
        <f t="shared" si="74"/>
      </c>
      <c r="T121" s="186">
        <f t="shared" si="75"/>
      </c>
      <c r="U121" s="186">
        <f t="shared" si="76"/>
      </c>
      <c r="V121" s="186">
        <f t="shared" si="77"/>
      </c>
      <c r="W121" s="186">
        <f t="shared" si="78"/>
      </c>
      <c r="X121" s="186">
        <f t="shared" si="79"/>
      </c>
      <c r="Y121" s="186">
        <f t="shared" si="80"/>
      </c>
      <c r="Z121" s="186">
        <f t="shared" si="81"/>
      </c>
      <c r="AA121" s="1"/>
      <c r="AB121" s="153">
        <v>300</v>
      </c>
      <c r="AC121" s="134">
        <f t="shared" si="62"/>
        <v>0</v>
      </c>
      <c r="AD121" s="134">
        <f t="shared" si="63"/>
        <v>-0.3</v>
      </c>
      <c r="AE121" s="134">
        <f t="shared" si="64"/>
        <v>0.3</v>
      </c>
      <c r="AF121" s="134">
        <f t="shared" si="82"/>
        <v>0</v>
      </c>
      <c r="AG121" s="134">
        <f t="shared" si="65"/>
        <v>0</v>
      </c>
      <c r="AH121" s="134">
        <f t="shared" si="66"/>
        <v>0</v>
      </c>
      <c r="AI121" s="134">
        <f t="shared" si="67"/>
        <v>0</v>
      </c>
      <c r="AJ121" s="134">
        <f t="shared" si="68"/>
        <v>0</v>
      </c>
      <c r="AK121" s="134"/>
      <c r="AL121" s="23"/>
      <c r="AM121" s="1"/>
      <c r="AN121" s="192">
        <f t="shared" si="69"/>
        <v>3.0375</v>
      </c>
      <c r="AO121" s="1"/>
      <c r="AP121" s="74">
        <v>3.11</v>
      </c>
      <c r="AQ121" s="122">
        <v>2.95</v>
      </c>
      <c r="AR121" s="74">
        <v>2.85</v>
      </c>
      <c r="AS121" s="74">
        <v>3.24</v>
      </c>
      <c r="AT121" s="119"/>
      <c r="AU121" s="119"/>
      <c r="AV121" s="119"/>
      <c r="AW121" s="119"/>
      <c r="AX121" s="119"/>
      <c r="AY121" s="1"/>
      <c r="AZ121" s="1"/>
      <c r="BA121" s="1"/>
      <c r="BB121" s="1"/>
    </row>
    <row r="122" spans="1:54" ht="12.75">
      <c r="A122" s="153">
        <v>450</v>
      </c>
      <c r="B122" s="173"/>
      <c r="C122" s="171"/>
      <c r="D122" s="174">
        <f t="shared" si="70"/>
        <v>-0.3</v>
      </c>
      <c r="E122" s="175">
        <f t="shared" si="71"/>
        <v>0.3</v>
      </c>
      <c r="F122" s="176"/>
      <c r="G122" s="171"/>
      <c r="H122" s="173"/>
      <c r="I122" s="171"/>
      <c r="J122" s="173"/>
      <c r="K122" s="171"/>
      <c r="L122" s="173"/>
      <c r="M122" s="171"/>
      <c r="N122" s="173"/>
      <c r="O122" s="177"/>
      <c r="P122" s="1"/>
      <c r="Q122" s="186">
        <f t="shared" si="72"/>
      </c>
      <c r="R122" s="186">
        <f t="shared" si="73"/>
      </c>
      <c r="S122" s="186">
        <f t="shared" si="74"/>
      </c>
      <c r="T122" s="186">
        <f t="shared" si="75"/>
      </c>
      <c r="U122" s="186">
        <f t="shared" si="76"/>
      </c>
      <c r="V122" s="186">
        <f t="shared" si="77"/>
      </c>
      <c r="W122" s="186">
        <f t="shared" si="78"/>
      </c>
      <c r="X122" s="186">
        <f t="shared" si="79"/>
      </c>
      <c r="Y122" s="186">
        <f t="shared" si="80"/>
      </c>
      <c r="Z122" s="186">
        <f t="shared" si="81"/>
      </c>
      <c r="AA122" s="1"/>
      <c r="AB122" s="153">
        <v>450</v>
      </c>
      <c r="AC122" s="134">
        <f t="shared" si="62"/>
        <v>0</v>
      </c>
      <c r="AD122" s="134">
        <f t="shared" si="63"/>
        <v>-0.3</v>
      </c>
      <c r="AE122" s="134">
        <f t="shared" si="64"/>
        <v>0.3</v>
      </c>
      <c r="AF122" s="134">
        <f t="shared" si="82"/>
        <v>0</v>
      </c>
      <c r="AG122" s="134">
        <f t="shared" si="65"/>
        <v>0</v>
      </c>
      <c r="AH122" s="134">
        <f t="shared" si="66"/>
        <v>0</v>
      </c>
      <c r="AI122" s="134">
        <f t="shared" si="67"/>
        <v>0</v>
      </c>
      <c r="AJ122" s="134">
        <f t="shared" si="68"/>
        <v>0</v>
      </c>
      <c r="AK122" s="134"/>
      <c r="AL122" s="23"/>
      <c r="AM122" s="1"/>
      <c r="AN122" s="192">
        <f t="shared" si="69"/>
        <v>3.7800000000000002</v>
      </c>
      <c r="AO122" s="1"/>
      <c r="AP122" s="74">
        <v>3.86</v>
      </c>
      <c r="AQ122" s="122">
        <v>3.68</v>
      </c>
      <c r="AR122" s="74">
        <v>3.54</v>
      </c>
      <c r="AS122" s="74">
        <v>4.04</v>
      </c>
      <c r="AT122" s="119"/>
      <c r="AU122" s="119"/>
      <c r="AV122" s="119"/>
      <c r="AW122" s="119"/>
      <c r="AX122" s="119"/>
      <c r="AY122" s="1"/>
      <c r="AZ122" s="1"/>
      <c r="BA122" s="1"/>
      <c r="BB122" s="1"/>
    </row>
    <row r="123" spans="1:54" ht="13.5" thickBot="1">
      <c r="A123" s="154">
        <v>600</v>
      </c>
      <c r="B123" s="178"/>
      <c r="C123" s="172"/>
      <c r="D123" s="174">
        <f t="shared" si="70"/>
        <v>-0.3</v>
      </c>
      <c r="E123" s="175">
        <f t="shared" si="71"/>
        <v>0.3</v>
      </c>
      <c r="F123" s="181"/>
      <c r="G123" s="172"/>
      <c r="H123" s="178"/>
      <c r="I123" s="172"/>
      <c r="J123" s="178"/>
      <c r="K123" s="172"/>
      <c r="L123" s="178"/>
      <c r="M123" s="172"/>
      <c r="N123" s="178"/>
      <c r="O123" s="182"/>
      <c r="P123" s="1"/>
      <c r="Q123" s="186">
        <f t="shared" si="72"/>
      </c>
      <c r="R123" s="186">
        <f t="shared" si="73"/>
      </c>
      <c r="S123" s="186">
        <f t="shared" si="74"/>
      </c>
      <c r="T123" s="186">
        <f t="shared" si="75"/>
      </c>
      <c r="U123" s="186">
        <f t="shared" si="76"/>
      </c>
      <c r="V123" s="186">
        <f t="shared" si="77"/>
      </c>
      <c r="W123" s="186">
        <f t="shared" si="78"/>
      </c>
      <c r="X123" s="186">
        <f t="shared" si="79"/>
      </c>
      <c r="Y123" s="186">
        <f t="shared" si="80"/>
      </c>
      <c r="Z123" s="186">
        <f t="shared" si="81"/>
      </c>
      <c r="AA123" s="1"/>
      <c r="AB123" s="154">
        <v>600</v>
      </c>
      <c r="AC123" s="134">
        <f t="shared" si="62"/>
        <v>0</v>
      </c>
      <c r="AD123" s="134">
        <f t="shared" si="63"/>
        <v>-0.3</v>
      </c>
      <c r="AE123" s="134">
        <f t="shared" si="64"/>
        <v>0.3</v>
      </c>
      <c r="AF123" s="134">
        <f t="shared" si="82"/>
        <v>0</v>
      </c>
      <c r="AG123" s="134">
        <f t="shared" si="65"/>
        <v>0</v>
      </c>
      <c r="AH123" s="134">
        <f t="shared" si="66"/>
        <v>0</v>
      </c>
      <c r="AI123" s="134">
        <f t="shared" si="67"/>
        <v>0</v>
      </c>
      <c r="AJ123" s="134">
        <f t="shared" si="68"/>
        <v>0</v>
      </c>
      <c r="AK123" s="134"/>
      <c r="AL123" s="23"/>
      <c r="AM123" s="1"/>
      <c r="AN123" s="192">
        <f t="shared" si="69"/>
        <v>4.405</v>
      </c>
      <c r="AO123" s="1"/>
      <c r="AP123" s="74">
        <v>4.53</v>
      </c>
      <c r="AQ123" s="122">
        <v>4.27</v>
      </c>
      <c r="AR123" s="74">
        <v>4.13</v>
      </c>
      <c r="AS123" s="74">
        <v>4.69</v>
      </c>
      <c r="AT123" s="119"/>
      <c r="AU123" s="119"/>
      <c r="AV123" s="119"/>
      <c r="AW123" s="119"/>
      <c r="AX123" s="119"/>
      <c r="AY123" s="1"/>
      <c r="AZ123" s="1"/>
      <c r="BA123" s="1"/>
      <c r="BB123" s="1"/>
    </row>
    <row r="124" spans="1:54" ht="13.5" thickBot="1">
      <c r="A124" s="23"/>
      <c r="B124" s="159"/>
      <c r="C124" s="160"/>
      <c r="D124" s="160"/>
      <c r="E124" s="160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45"/>
      <c r="AL124" s="1"/>
      <c r="AM124" s="1"/>
      <c r="AN124" s="193"/>
      <c r="AO124" s="1"/>
      <c r="AP124" s="1"/>
      <c r="AQ124" s="1"/>
      <c r="AR124" s="1"/>
      <c r="AS124" s="1"/>
      <c r="AT124" s="1"/>
      <c r="AU124" s="119"/>
      <c r="AV124" s="119"/>
      <c r="AW124" s="119"/>
      <c r="AX124" s="119"/>
      <c r="AY124" s="1"/>
      <c r="AZ124" s="1"/>
      <c r="BA124" s="1"/>
      <c r="BB124" s="1"/>
    </row>
    <row r="125" spans="1:54" ht="12.75">
      <c r="A125" s="148" t="s">
        <v>17</v>
      </c>
      <c r="B125" s="394">
        <v>2</v>
      </c>
      <c r="C125" s="393"/>
      <c r="D125" s="398" t="s">
        <v>47</v>
      </c>
      <c r="E125" s="390" t="s">
        <v>48</v>
      </c>
      <c r="F125" s="392"/>
      <c r="G125" s="393"/>
      <c r="H125" s="394"/>
      <c r="I125" s="393"/>
      <c r="J125" s="394"/>
      <c r="K125" s="393"/>
      <c r="L125" s="394"/>
      <c r="M125" s="393"/>
      <c r="N125" s="394"/>
      <c r="O125" s="39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45"/>
      <c r="AL125" s="1"/>
      <c r="AM125" s="1"/>
      <c r="AN125" s="193"/>
      <c r="AO125" s="1"/>
      <c r="AP125" s="1"/>
      <c r="AQ125" s="1"/>
      <c r="AR125" s="1"/>
      <c r="AS125" s="1"/>
      <c r="AT125" s="1"/>
      <c r="AU125" s="119"/>
      <c r="AV125" s="119"/>
      <c r="AW125" s="119"/>
      <c r="AX125" s="119"/>
      <c r="AY125" s="1"/>
      <c r="AZ125" s="1"/>
      <c r="BA125" s="1"/>
      <c r="BB125" s="1"/>
    </row>
    <row r="126" spans="1:54" ht="12.75">
      <c r="A126" s="149" t="s">
        <v>80</v>
      </c>
      <c r="B126" s="395"/>
      <c r="C126" s="396"/>
      <c r="D126" s="399"/>
      <c r="E126" s="391"/>
      <c r="F126" s="397"/>
      <c r="G126" s="396"/>
      <c r="H126" s="395"/>
      <c r="I126" s="396"/>
      <c r="J126" s="395"/>
      <c r="K126" s="396"/>
      <c r="L126" s="395"/>
      <c r="M126" s="396"/>
      <c r="N126" s="395"/>
      <c r="O126" s="39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45"/>
      <c r="AL126" s="1"/>
      <c r="AM126" s="1"/>
      <c r="AN126" s="193"/>
      <c r="AO126" s="1"/>
      <c r="AP126" s="1"/>
      <c r="AQ126" s="1"/>
      <c r="AR126" s="1"/>
      <c r="AS126" s="1"/>
      <c r="AT126" s="1"/>
      <c r="AU126" s="119"/>
      <c r="AV126" s="119"/>
      <c r="AW126" s="119"/>
      <c r="AX126" s="119"/>
      <c r="AY126" s="1"/>
      <c r="AZ126" s="1"/>
      <c r="BA126" s="1"/>
      <c r="BB126" s="1"/>
    </row>
    <row r="127" spans="1:54" ht="12.75">
      <c r="A127" s="150" t="s">
        <v>31</v>
      </c>
      <c r="B127" s="387"/>
      <c r="C127" s="388"/>
      <c r="D127" s="399"/>
      <c r="E127" s="391"/>
      <c r="F127" s="389"/>
      <c r="G127" s="388"/>
      <c r="H127" s="387"/>
      <c r="I127" s="388"/>
      <c r="J127" s="387"/>
      <c r="K127" s="388"/>
      <c r="L127" s="387"/>
      <c r="M127" s="388"/>
      <c r="N127" s="387"/>
      <c r="O127" s="388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45"/>
      <c r="AL127" s="1"/>
      <c r="AM127" s="1"/>
      <c r="AN127" s="193"/>
      <c r="AO127" s="1"/>
      <c r="AP127" s="1"/>
      <c r="AQ127" s="1"/>
      <c r="AR127" s="1"/>
      <c r="AS127" s="1"/>
      <c r="AT127" s="1"/>
      <c r="AU127" s="119"/>
      <c r="AV127" s="119"/>
      <c r="AW127" s="119"/>
      <c r="AX127" s="119"/>
      <c r="AY127" s="1"/>
      <c r="AZ127" s="1"/>
      <c r="BA127" s="1"/>
      <c r="BB127" s="1"/>
    </row>
    <row r="128" spans="1:54" ht="12.75">
      <c r="A128" s="151" t="s">
        <v>16</v>
      </c>
      <c r="B128" s="387"/>
      <c r="C128" s="388"/>
      <c r="D128" s="399"/>
      <c r="E128" s="391"/>
      <c r="F128" s="389"/>
      <c r="G128" s="388"/>
      <c r="H128" s="387"/>
      <c r="I128" s="388"/>
      <c r="J128" s="387"/>
      <c r="K128" s="388"/>
      <c r="L128" s="387"/>
      <c r="M128" s="388"/>
      <c r="N128" s="387"/>
      <c r="O128" s="388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45"/>
      <c r="AL128" s="1"/>
      <c r="AM128" s="1"/>
      <c r="AN128" s="193"/>
      <c r="AO128" s="1"/>
      <c r="AP128" s="1"/>
      <c r="AQ128" s="1"/>
      <c r="AR128" s="1"/>
      <c r="AS128" s="1"/>
      <c r="AT128" s="1"/>
      <c r="AU128" s="119"/>
      <c r="AV128" s="119"/>
      <c r="AW128" s="119"/>
      <c r="AX128" s="119"/>
      <c r="AY128" s="1"/>
      <c r="AZ128" s="1"/>
      <c r="BA128" s="1"/>
      <c r="BB128" s="1"/>
    </row>
    <row r="129" spans="1:54" ht="12.75">
      <c r="A129" s="152"/>
      <c r="B129" s="136" t="s">
        <v>9</v>
      </c>
      <c r="C129" s="137" t="s">
        <v>81</v>
      </c>
      <c r="D129" s="399"/>
      <c r="E129" s="391"/>
      <c r="F129" s="138" t="s">
        <v>9</v>
      </c>
      <c r="G129" s="137" t="s">
        <v>81</v>
      </c>
      <c r="H129" s="136" t="s">
        <v>9</v>
      </c>
      <c r="I129" s="137" t="s">
        <v>81</v>
      </c>
      <c r="J129" s="136" t="s">
        <v>9</v>
      </c>
      <c r="K129" s="137" t="s">
        <v>81</v>
      </c>
      <c r="L129" s="136" t="s">
        <v>9</v>
      </c>
      <c r="M129" s="137" t="s">
        <v>81</v>
      </c>
      <c r="N129" s="136" t="s">
        <v>9</v>
      </c>
      <c r="O129" s="137" t="s">
        <v>81</v>
      </c>
      <c r="P129" s="1"/>
      <c r="Q129" s="229" t="s">
        <v>79</v>
      </c>
      <c r="R129" s="156" t="s">
        <v>32</v>
      </c>
      <c r="S129" s="229" t="s">
        <v>79</v>
      </c>
      <c r="T129" s="156" t="s">
        <v>32</v>
      </c>
      <c r="U129" s="229" t="s">
        <v>79</v>
      </c>
      <c r="V129" s="156" t="s">
        <v>32</v>
      </c>
      <c r="W129" s="229" t="s">
        <v>79</v>
      </c>
      <c r="X129" s="156" t="s">
        <v>32</v>
      </c>
      <c r="Y129" s="229" t="s">
        <v>79</v>
      </c>
      <c r="Z129" s="156" t="s">
        <v>32</v>
      </c>
      <c r="AA129" s="1"/>
      <c r="AB129" s="155" t="s">
        <v>93</v>
      </c>
      <c r="AC129" s="167" t="s">
        <v>84</v>
      </c>
      <c r="AD129" s="170" t="s">
        <v>136</v>
      </c>
      <c r="AE129" s="170" t="s">
        <v>137</v>
      </c>
      <c r="AF129" s="168" t="s">
        <v>85</v>
      </c>
      <c r="AG129" s="168" t="s">
        <v>86</v>
      </c>
      <c r="AH129" s="168" t="s">
        <v>87</v>
      </c>
      <c r="AI129" s="168" t="s">
        <v>88</v>
      </c>
      <c r="AJ129" s="168" t="s">
        <v>89</v>
      </c>
      <c r="AK129" s="246" t="s">
        <v>90</v>
      </c>
      <c r="AL129" s="1"/>
      <c r="AM129" s="1"/>
      <c r="AN129" s="195"/>
      <c r="AO129" s="1"/>
      <c r="AP129" s="119" t="s">
        <v>107</v>
      </c>
      <c r="AQ129" s="119" t="s">
        <v>108</v>
      </c>
      <c r="AR129" s="119" t="s">
        <v>109</v>
      </c>
      <c r="AS129" s="119" t="s">
        <v>110</v>
      </c>
      <c r="AT129" s="119"/>
      <c r="AU129" s="119"/>
      <c r="AV129" s="119"/>
      <c r="AW129" s="119"/>
      <c r="AX129" s="119"/>
      <c r="AY129" s="1"/>
      <c r="AZ129" s="1"/>
      <c r="BA129" s="1"/>
      <c r="BB129" s="1"/>
    </row>
    <row r="130" spans="1:54" ht="12.75">
      <c r="A130" s="153">
        <v>50</v>
      </c>
      <c r="B130" s="173"/>
      <c r="C130" s="171"/>
      <c r="D130" s="174">
        <f>IF(C130&lt;3,C130-0.3,C130-(C130*10/100))</f>
        <v>-0.3</v>
      </c>
      <c r="E130" s="175">
        <f>IF(C130&lt;3,C130+0.3,C130+(C130*10/100))</f>
        <v>0.3</v>
      </c>
      <c r="F130" s="176"/>
      <c r="G130" s="171"/>
      <c r="H130" s="173"/>
      <c r="I130" s="171"/>
      <c r="J130" s="173"/>
      <c r="K130" s="171"/>
      <c r="L130" s="173"/>
      <c r="M130" s="171"/>
      <c r="N130" s="173"/>
      <c r="O130" s="177"/>
      <c r="P130" s="1"/>
      <c r="Q130" s="186">
        <f>IF(G130="","",G130-$C130)</f>
      </c>
      <c r="R130" s="186">
        <f>IF(G130="","",(G130-$C130)/$C130*100)</f>
      </c>
      <c r="S130" s="186">
        <f>IF(I130="","",I130-$C130)</f>
      </c>
      <c r="T130" s="186">
        <f>IF(I130="","",(I130-$C130)/$C130*100)</f>
      </c>
      <c r="U130" s="186">
        <f>IF(K130="","",K130-$C130)</f>
      </c>
      <c r="V130" s="186">
        <f>IF(K130="","",(K130-$C130)/$C130*100)</f>
      </c>
      <c r="W130" s="186">
        <f>IF(M130="","",M130-$C130)</f>
      </c>
      <c r="X130" s="186">
        <f>IF(M130="","",(M130-$C130)/$C130*100)</f>
      </c>
      <c r="Y130" s="186">
        <f>IF(O130="","",O130-$C130)</f>
      </c>
      <c r="Z130" s="186">
        <f>IF(O130="","",(O130-$C130)/$C130*100)</f>
      </c>
      <c r="AA130" s="1"/>
      <c r="AB130" s="153">
        <v>50</v>
      </c>
      <c r="AC130" s="134">
        <f>C130</f>
        <v>0</v>
      </c>
      <c r="AD130" s="134">
        <f>D130</f>
        <v>-0.3</v>
      </c>
      <c r="AE130" s="134">
        <f>E130</f>
        <v>0.3</v>
      </c>
      <c r="AF130" s="134">
        <f>G130</f>
        <v>0</v>
      </c>
      <c r="AG130" s="134">
        <f>I130</f>
        <v>0</v>
      </c>
      <c r="AH130" s="134">
        <f>K130</f>
        <v>0</v>
      </c>
      <c r="AI130" s="134">
        <f>M130</f>
        <v>0</v>
      </c>
      <c r="AJ130" s="134">
        <f>O130</f>
        <v>0</v>
      </c>
      <c r="AK130" s="134"/>
      <c r="AL130" s="1"/>
      <c r="AM130" s="1"/>
      <c r="AN130" s="192">
        <f aca="true" t="shared" si="83" ref="AN130:AN137">AVERAGE(AP130:AS130)</f>
        <v>6.595</v>
      </c>
      <c r="AO130" s="1"/>
      <c r="AP130" s="74">
        <v>6.71</v>
      </c>
      <c r="AQ130" s="122">
        <v>6.51</v>
      </c>
      <c r="AR130" s="74">
        <v>6.47</v>
      </c>
      <c r="AS130" s="74">
        <v>6.69</v>
      </c>
      <c r="AT130" s="119"/>
      <c r="AU130" s="119"/>
      <c r="AV130" s="119"/>
      <c r="AW130" s="119"/>
      <c r="AX130" s="119"/>
      <c r="AY130" s="1"/>
      <c r="AZ130" s="1"/>
      <c r="BA130" s="1"/>
      <c r="BB130" s="1"/>
    </row>
    <row r="131" spans="1:54" ht="12.75">
      <c r="A131" s="153">
        <v>100</v>
      </c>
      <c r="B131" s="173"/>
      <c r="C131" s="171"/>
      <c r="D131" s="174">
        <f aca="true" t="shared" si="84" ref="D131:D137">IF(C131&lt;3,C131-0.3,C131-(C131*10/100))</f>
        <v>-0.3</v>
      </c>
      <c r="E131" s="175">
        <f aca="true" t="shared" si="85" ref="E131:E137">IF(C131&lt;3,C131+0.3,C131+(C131*10/100))</f>
        <v>0.3</v>
      </c>
      <c r="F131" s="176"/>
      <c r="G131" s="171"/>
      <c r="H131" s="173"/>
      <c r="I131" s="171"/>
      <c r="J131" s="173"/>
      <c r="K131" s="171"/>
      <c r="L131" s="173"/>
      <c r="M131" s="171"/>
      <c r="N131" s="173"/>
      <c r="O131" s="177"/>
      <c r="P131" s="1"/>
      <c r="Q131" s="186">
        <f aca="true" t="shared" si="86" ref="Q131:Q137">IF(G131="","",G131-$C131)</f>
      </c>
      <c r="R131" s="186">
        <f aca="true" t="shared" si="87" ref="R131:R137">IF(G131="","",(G131-$C131)/$C131*100)</f>
      </c>
      <c r="S131" s="186">
        <f aca="true" t="shared" si="88" ref="S131:S137">IF(I131="","",I131-$C131)</f>
      </c>
      <c r="T131" s="186">
        <f aca="true" t="shared" si="89" ref="T131:T137">IF(I131="","",(I131-$C131)/$C131*100)</f>
      </c>
      <c r="U131" s="186">
        <f aca="true" t="shared" si="90" ref="U131:U137">IF(K131="","",K131-$C131)</f>
      </c>
      <c r="V131" s="186">
        <f aca="true" t="shared" si="91" ref="V131:V137">IF(K131="","",(K131-$C131)/$C131*100)</f>
      </c>
      <c r="W131" s="186">
        <f aca="true" t="shared" si="92" ref="W131:W137">IF(M131="","",M131-$C131)</f>
      </c>
      <c r="X131" s="186">
        <f aca="true" t="shared" si="93" ref="X131:X137">IF(M131="","",(M131-$C131)/$C131*100)</f>
      </c>
      <c r="Y131" s="186">
        <f aca="true" t="shared" si="94" ref="Y131:Y137">IF(O131="","",O131-$C131)</f>
      </c>
      <c r="Z131" s="186">
        <f aca="true" t="shared" si="95" ref="Z131:Z137">IF(O131="","",(O131-$C131)/$C131*100)</f>
      </c>
      <c r="AA131" s="1"/>
      <c r="AB131" s="153">
        <v>100</v>
      </c>
      <c r="AC131" s="134">
        <f aca="true" t="shared" si="96" ref="AC131:AC137">C131</f>
        <v>0</v>
      </c>
      <c r="AD131" s="134">
        <f aca="true" t="shared" si="97" ref="AD131:AD137">D131</f>
        <v>-0.3</v>
      </c>
      <c r="AE131" s="134">
        <f aca="true" t="shared" si="98" ref="AE131:AE137">E131</f>
        <v>0.3</v>
      </c>
      <c r="AF131" s="134">
        <f aca="true" t="shared" si="99" ref="AF131:AF137">G131</f>
        <v>0</v>
      </c>
      <c r="AG131" s="134">
        <f aca="true" t="shared" si="100" ref="AG131:AG137">I131</f>
        <v>0</v>
      </c>
      <c r="AH131" s="134">
        <f aca="true" t="shared" si="101" ref="AH131:AH137">K131</f>
        <v>0</v>
      </c>
      <c r="AI131" s="134">
        <f aca="true" t="shared" si="102" ref="AI131:AI137">M131</f>
        <v>0</v>
      </c>
      <c r="AJ131" s="134">
        <f aca="true" t="shared" si="103" ref="AJ131:AJ137">O131</f>
        <v>0</v>
      </c>
      <c r="AK131" s="134"/>
      <c r="AL131" s="1"/>
      <c r="AM131" s="1"/>
      <c r="AN131" s="192">
        <f t="shared" si="83"/>
        <v>9.4425</v>
      </c>
      <c r="AO131" s="1"/>
      <c r="AP131" s="74">
        <v>9.49</v>
      </c>
      <c r="AQ131" s="122">
        <v>9.37</v>
      </c>
      <c r="AR131" s="74">
        <v>9.42</v>
      </c>
      <c r="AS131" s="74">
        <v>9.49</v>
      </c>
      <c r="AT131" s="119"/>
      <c r="AU131" s="119"/>
      <c r="AV131" s="119"/>
      <c r="AW131" s="119"/>
      <c r="AX131" s="119"/>
      <c r="AY131" s="1"/>
      <c r="AZ131" s="1"/>
      <c r="BA131" s="1"/>
      <c r="BB131" s="1"/>
    </row>
    <row r="132" spans="1:54" ht="12.75">
      <c r="A132" s="153">
        <v>150</v>
      </c>
      <c r="B132" s="173"/>
      <c r="C132" s="171"/>
      <c r="D132" s="174">
        <f t="shared" si="84"/>
        <v>-0.3</v>
      </c>
      <c r="E132" s="175">
        <f t="shared" si="85"/>
        <v>0.3</v>
      </c>
      <c r="F132" s="176"/>
      <c r="G132" s="171"/>
      <c r="H132" s="173"/>
      <c r="I132" s="171"/>
      <c r="J132" s="173"/>
      <c r="K132" s="171"/>
      <c r="L132" s="173"/>
      <c r="M132" s="171"/>
      <c r="N132" s="173"/>
      <c r="O132" s="177"/>
      <c r="P132" s="1"/>
      <c r="Q132" s="186">
        <f t="shared" si="86"/>
      </c>
      <c r="R132" s="186">
        <f t="shared" si="87"/>
      </c>
      <c r="S132" s="186">
        <f t="shared" si="88"/>
      </c>
      <c r="T132" s="186">
        <f t="shared" si="89"/>
      </c>
      <c r="U132" s="186">
        <f t="shared" si="90"/>
      </c>
      <c r="V132" s="186">
        <f t="shared" si="91"/>
      </c>
      <c r="W132" s="186">
        <f t="shared" si="92"/>
      </c>
      <c r="X132" s="186">
        <f t="shared" si="93"/>
      </c>
      <c r="Y132" s="186">
        <f t="shared" si="94"/>
      </c>
      <c r="Z132" s="186">
        <f t="shared" si="95"/>
      </c>
      <c r="AA132" s="1"/>
      <c r="AB132" s="153">
        <v>150</v>
      </c>
      <c r="AC132" s="134">
        <f t="shared" si="96"/>
        <v>0</v>
      </c>
      <c r="AD132" s="134">
        <f t="shared" si="97"/>
        <v>-0.3</v>
      </c>
      <c r="AE132" s="134">
        <f t="shared" si="98"/>
        <v>0.3</v>
      </c>
      <c r="AF132" s="134">
        <f t="shared" si="99"/>
        <v>0</v>
      </c>
      <c r="AG132" s="134">
        <f t="shared" si="100"/>
        <v>0</v>
      </c>
      <c r="AH132" s="134">
        <f t="shared" si="101"/>
        <v>0</v>
      </c>
      <c r="AI132" s="134">
        <f t="shared" si="102"/>
        <v>0</v>
      </c>
      <c r="AJ132" s="134">
        <f t="shared" si="103"/>
        <v>0</v>
      </c>
      <c r="AK132" s="134"/>
      <c r="AL132" s="1"/>
      <c r="AM132" s="1"/>
      <c r="AN132" s="192">
        <f t="shared" si="83"/>
        <v>11.4675</v>
      </c>
      <c r="AO132" s="1"/>
      <c r="AP132" s="74">
        <v>11.56</v>
      </c>
      <c r="AQ132" s="122">
        <v>11.34</v>
      </c>
      <c r="AR132" s="74">
        <v>11.44</v>
      </c>
      <c r="AS132" s="74">
        <v>11.53</v>
      </c>
      <c r="AT132" s="119"/>
      <c r="AU132" s="119"/>
      <c r="AV132" s="119"/>
      <c r="AW132" s="119"/>
      <c r="AX132" s="119"/>
      <c r="AY132" s="1"/>
      <c r="AZ132" s="1"/>
      <c r="BA132" s="1"/>
      <c r="BB132" s="1"/>
    </row>
    <row r="133" spans="1:54" ht="12.75">
      <c r="A133" s="153">
        <v>200</v>
      </c>
      <c r="B133" s="173"/>
      <c r="C133" s="171"/>
      <c r="D133" s="174">
        <f t="shared" si="84"/>
        <v>-0.3</v>
      </c>
      <c r="E133" s="175">
        <f t="shared" si="85"/>
        <v>0.3</v>
      </c>
      <c r="F133" s="176"/>
      <c r="G133" s="171"/>
      <c r="H133" s="173"/>
      <c r="I133" s="171"/>
      <c r="J133" s="173"/>
      <c r="K133" s="171"/>
      <c r="L133" s="173"/>
      <c r="M133" s="171"/>
      <c r="N133" s="173"/>
      <c r="O133" s="177"/>
      <c r="P133" s="1"/>
      <c r="Q133" s="186">
        <f t="shared" si="86"/>
      </c>
      <c r="R133" s="186">
        <f t="shared" si="87"/>
      </c>
      <c r="S133" s="186">
        <f t="shared" si="88"/>
      </c>
      <c r="T133" s="186">
        <f t="shared" si="89"/>
      </c>
      <c r="U133" s="186">
        <f t="shared" si="90"/>
      </c>
      <c r="V133" s="186">
        <f t="shared" si="91"/>
      </c>
      <c r="W133" s="186">
        <f t="shared" si="92"/>
      </c>
      <c r="X133" s="186">
        <f t="shared" si="93"/>
      </c>
      <c r="Y133" s="186">
        <f t="shared" si="94"/>
      </c>
      <c r="Z133" s="186">
        <f t="shared" si="95"/>
      </c>
      <c r="AA133" s="1"/>
      <c r="AB133" s="153">
        <v>200</v>
      </c>
      <c r="AC133" s="134">
        <f t="shared" si="96"/>
        <v>0</v>
      </c>
      <c r="AD133" s="134">
        <f t="shared" si="97"/>
        <v>-0.3</v>
      </c>
      <c r="AE133" s="134">
        <f t="shared" si="98"/>
        <v>0.3</v>
      </c>
      <c r="AF133" s="134">
        <f t="shared" si="99"/>
        <v>0</v>
      </c>
      <c r="AG133" s="134">
        <f t="shared" si="100"/>
        <v>0</v>
      </c>
      <c r="AH133" s="134">
        <f t="shared" si="101"/>
        <v>0</v>
      </c>
      <c r="AI133" s="134">
        <f t="shared" si="102"/>
        <v>0</v>
      </c>
      <c r="AJ133" s="134">
        <f t="shared" si="103"/>
        <v>0</v>
      </c>
      <c r="AK133" s="134"/>
      <c r="AL133" s="1"/>
      <c r="AM133" s="1"/>
      <c r="AN133" s="192">
        <f t="shared" si="83"/>
        <v>13.1975</v>
      </c>
      <c r="AO133" s="1"/>
      <c r="AP133" s="74">
        <v>13.32</v>
      </c>
      <c r="AQ133" s="122">
        <v>13</v>
      </c>
      <c r="AR133" s="74">
        <v>13.15</v>
      </c>
      <c r="AS133" s="74">
        <v>13.32</v>
      </c>
      <c r="AT133" s="119"/>
      <c r="AU133" s="119"/>
      <c r="AV133" s="119"/>
      <c r="AW133" s="119"/>
      <c r="AX133" s="119"/>
      <c r="AY133" s="1"/>
      <c r="AZ133" s="1"/>
      <c r="BA133" s="1"/>
      <c r="BB133" s="1"/>
    </row>
    <row r="134" spans="1:54" ht="12.75">
      <c r="A134" s="153">
        <v>250</v>
      </c>
      <c r="B134" s="173"/>
      <c r="C134" s="171"/>
      <c r="D134" s="174">
        <f t="shared" si="84"/>
        <v>-0.3</v>
      </c>
      <c r="E134" s="175">
        <f t="shared" si="85"/>
        <v>0.3</v>
      </c>
      <c r="F134" s="176"/>
      <c r="G134" s="171"/>
      <c r="H134" s="173"/>
      <c r="I134" s="171"/>
      <c r="J134" s="173"/>
      <c r="K134" s="171"/>
      <c r="L134" s="173"/>
      <c r="M134" s="171"/>
      <c r="N134" s="173"/>
      <c r="O134" s="177"/>
      <c r="P134" s="1"/>
      <c r="Q134" s="186">
        <f t="shared" si="86"/>
      </c>
      <c r="R134" s="186">
        <f t="shared" si="87"/>
      </c>
      <c r="S134" s="186">
        <f t="shared" si="88"/>
      </c>
      <c r="T134" s="186">
        <f t="shared" si="89"/>
      </c>
      <c r="U134" s="186">
        <f t="shared" si="90"/>
      </c>
      <c r="V134" s="186">
        <f t="shared" si="91"/>
      </c>
      <c r="W134" s="186">
        <f t="shared" si="92"/>
      </c>
      <c r="X134" s="186">
        <f t="shared" si="93"/>
      </c>
      <c r="Y134" s="186">
        <f t="shared" si="94"/>
      </c>
      <c r="Z134" s="186">
        <f t="shared" si="95"/>
      </c>
      <c r="AA134" s="1"/>
      <c r="AB134" s="153">
        <v>250</v>
      </c>
      <c r="AC134" s="134">
        <f t="shared" si="96"/>
        <v>0</v>
      </c>
      <c r="AD134" s="134">
        <f t="shared" si="97"/>
        <v>-0.3</v>
      </c>
      <c r="AE134" s="134">
        <f t="shared" si="98"/>
        <v>0.3</v>
      </c>
      <c r="AF134" s="134">
        <f t="shared" si="99"/>
        <v>0</v>
      </c>
      <c r="AG134" s="134">
        <f t="shared" si="100"/>
        <v>0</v>
      </c>
      <c r="AH134" s="134">
        <f t="shared" si="101"/>
        <v>0</v>
      </c>
      <c r="AI134" s="134">
        <f t="shared" si="102"/>
        <v>0</v>
      </c>
      <c r="AJ134" s="134">
        <f t="shared" si="103"/>
        <v>0</v>
      </c>
      <c r="AK134" s="134"/>
      <c r="AL134" s="1"/>
      <c r="AM134" s="1"/>
      <c r="AN134" s="192">
        <f t="shared" si="83"/>
        <v>14.722499999999998</v>
      </c>
      <c r="AO134" s="1"/>
      <c r="AP134" s="74">
        <v>14.87</v>
      </c>
      <c r="AQ134" s="122">
        <v>14.53</v>
      </c>
      <c r="AR134" s="74">
        <v>14.7</v>
      </c>
      <c r="AS134" s="74">
        <v>14.79</v>
      </c>
      <c r="AT134" s="119"/>
      <c r="AU134" s="119"/>
      <c r="AV134" s="119"/>
      <c r="AW134" s="119"/>
      <c r="AX134" s="119"/>
      <c r="AY134" s="1"/>
      <c r="AZ134" s="1"/>
      <c r="BA134" s="1"/>
      <c r="BB134" s="1"/>
    </row>
    <row r="135" spans="1:54" ht="12.75">
      <c r="A135" s="153">
        <v>300</v>
      </c>
      <c r="B135" s="173"/>
      <c r="C135" s="171"/>
      <c r="D135" s="174">
        <f t="shared" si="84"/>
        <v>-0.3</v>
      </c>
      <c r="E135" s="175">
        <f t="shared" si="85"/>
        <v>0.3</v>
      </c>
      <c r="F135" s="176"/>
      <c r="G135" s="171"/>
      <c r="H135" s="173"/>
      <c r="I135" s="171"/>
      <c r="J135" s="173"/>
      <c r="K135" s="171"/>
      <c r="L135" s="173"/>
      <c r="M135" s="171"/>
      <c r="N135" s="173"/>
      <c r="O135" s="177"/>
      <c r="P135" s="1"/>
      <c r="Q135" s="186">
        <f t="shared" si="86"/>
      </c>
      <c r="R135" s="186">
        <f t="shared" si="87"/>
      </c>
      <c r="S135" s="186">
        <f t="shared" si="88"/>
      </c>
      <c r="T135" s="186">
        <f t="shared" si="89"/>
      </c>
      <c r="U135" s="186">
        <f t="shared" si="90"/>
      </c>
      <c r="V135" s="186">
        <f t="shared" si="91"/>
      </c>
      <c r="W135" s="186">
        <f t="shared" si="92"/>
      </c>
      <c r="X135" s="186">
        <f t="shared" si="93"/>
      </c>
      <c r="Y135" s="186">
        <f t="shared" si="94"/>
      </c>
      <c r="Z135" s="186">
        <f t="shared" si="95"/>
      </c>
      <c r="AA135" s="1"/>
      <c r="AB135" s="153">
        <v>300</v>
      </c>
      <c r="AC135" s="134">
        <f t="shared" si="96"/>
        <v>0</v>
      </c>
      <c r="AD135" s="134">
        <f t="shared" si="97"/>
        <v>-0.3</v>
      </c>
      <c r="AE135" s="134">
        <f t="shared" si="98"/>
        <v>0.3</v>
      </c>
      <c r="AF135" s="134">
        <f t="shared" si="99"/>
        <v>0</v>
      </c>
      <c r="AG135" s="134">
        <f t="shared" si="100"/>
        <v>0</v>
      </c>
      <c r="AH135" s="134">
        <f t="shared" si="101"/>
        <v>0</v>
      </c>
      <c r="AI135" s="134">
        <f t="shared" si="102"/>
        <v>0</v>
      </c>
      <c r="AJ135" s="134">
        <f t="shared" si="103"/>
        <v>0</v>
      </c>
      <c r="AK135" s="134"/>
      <c r="AL135" s="1"/>
      <c r="AM135" s="1"/>
      <c r="AN135" s="192">
        <f t="shared" si="83"/>
        <v>16.1</v>
      </c>
      <c r="AO135" s="1"/>
      <c r="AP135" s="74">
        <v>16.3</v>
      </c>
      <c r="AQ135" s="122">
        <v>15.9</v>
      </c>
      <c r="AR135" s="74">
        <v>16.06</v>
      </c>
      <c r="AS135" s="74">
        <v>16.14</v>
      </c>
      <c r="AT135" s="119"/>
      <c r="AU135" s="119"/>
      <c r="AV135" s="119"/>
      <c r="AW135" s="119"/>
      <c r="AX135" s="119"/>
      <c r="AY135" s="1"/>
      <c r="AZ135" s="1"/>
      <c r="BA135" s="1"/>
      <c r="BB135" s="1"/>
    </row>
    <row r="136" spans="1:54" ht="12.75">
      <c r="A136" s="153">
        <v>450</v>
      </c>
      <c r="B136" s="173"/>
      <c r="C136" s="171"/>
      <c r="D136" s="174">
        <f t="shared" si="84"/>
        <v>-0.3</v>
      </c>
      <c r="E136" s="175">
        <f t="shared" si="85"/>
        <v>0.3</v>
      </c>
      <c r="F136" s="176"/>
      <c r="G136" s="171"/>
      <c r="H136" s="173"/>
      <c r="I136" s="171"/>
      <c r="J136" s="173"/>
      <c r="K136" s="171"/>
      <c r="L136" s="173"/>
      <c r="M136" s="171"/>
      <c r="N136" s="173"/>
      <c r="O136" s="177"/>
      <c r="P136" s="1"/>
      <c r="Q136" s="186">
        <f t="shared" si="86"/>
      </c>
      <c r="R136" s="186">
        <f t="shared" si="87"/>
      </c>
      <c r="S136" s="186">
        <f t="shared" si="88"/>
      </c>
      <c r="T136" s="186">
        <f t="shared" si="89"/>
      </c>
      <c r="U136" s="186">
        <f t="shared" si="90"/>
      </c>
      <c r="V136" s="186">
        <f t="shared" si="91"/>
      </c>
      <c r="W136" s="186">
        <f t="shared" si="92"/>
      </c>
      <c r="X136" s="186">
        <f t="shared" si="93"/>
      </c>
      <c r="Y136" s="186">
        <f t="shared" si="94"/>
      </c>
      <c r="Z136" s="186">
        <f t="shared" si="95"/>
      </c>
      <c r="AA136" s="1"/>
      <c r="AB136" s="153">
        <v>450</v>
      </c>
      <c r="AC136" s="134">
        <f t="shared" si="96"/>
        <v>0</v>
      </c>
      <c r="AD136" s="134">
        <f t="shared" si="97"/>
        <v>-0.3</v>
      </c>
      <c r="AE136" s="134">
        <f t="shared" si="98"/>
        <v>0.3</v>
      </c>
      <c r="AF136" s="134">
        <f t="shared" si="99"/>
        <v>0</v>
      </c>
      <c r="AG136" s="134">
        <f t="shared" si="100"/>
        <v>0</v>
      </c>
      <c r="AH136" s="134">
        <f t="shared" si="101"/>
        <v>0</v>
      </c>
      <c r="AI136" s="134">
        <f t="shared" si="102"/>
        <v>0</v>
      </c>
      <c r="AJ136" s="134">
        <f t="shared" si="103"/>
        <v>0</v>
      </c>
      <c r="AK136" s="134"/>
      <c r="AL136" s="1"/>
      <c r="AM136" s="1"/>
      <c r="AN136" s="192">
        <f t="shared" si="83"/>
        <v>19.697499999999998</v>
      </c>
      <c r="AO136" s="1"/>
      <c r="AP136" s="74">
        <v>19.86</v>
      </c>
      <c r="AQ136" s="122">
        <v>19.41</v>
      </c>
      <c r="AR136" s="74">
        <v>19.75</v>
      </c>
      <c r="AS136" s="74">
        <v>19.77</v>
      </c>
      <c r="AT136" s="119"/>
      <c r="AU136" s="119"/>
      <c r="AV136" s="119"/>
      <c r="AW136" s="119"/>
      <c r="AX136" s="119"/>
      <c r="AY136" s="1"/>
      <c r="AZ136" s="1"/>
      <c r="BA136" s="1"/>
      <c r="BB136" s="1"/>
    </row>
    <row r="137" spans="1:54" ht="13.5" thickBot="1">
      <c r="A137" s="154">
        <v>600</v>
      </c>
      <c r="B137" s="178"/>
      <c r="C137" s="172"/>
      <c r="D137" s="174">
        <f t="shared" si="84"/>
        <v>-0.3</v>
      </c>
      <c r="E137" s="175">
        <f t="shared" si="85"/>
        <v>0.3</v>
      </c>
      <c r="F137" s="181"/>
      <c r="G137" s="172"/>
      <c r="H137" s="178"/>
      <c r="I137" s="172"/>
      <c r="J137" s="178"/>
      <c r="K137" s="172"/>
      <c r="L137" s="178"/>
      <c r="M137" s="172"/>
      <c r="N137" s="178"/>
      <c r="O137" s="182"/>
      <c r="P137" s="1"/>
      <c r="Q137" s="186">
        <f t="shared" si="86"/>
      </c>
      <c r="R137" s="186">
        <f t="shared" si="87"/>
      </c>
      <c r="S137" s="186">
        <f t="shared" si="88"/>
      </c>
      <c r="T137" s="186">
        <f t="shared" si="89"/>
      </c>
      <c r="U137" s="186">
        <f t="shared" si="90"/>
      </c>
      <c r="V137" s="186">
        <f t="shared" si="91"/>
      </c>
      <c r="W137" s="186">
        <f t="shared" si="92"/>
      </c>
      <c r="X137" s="186">
        <f t="shared" si="93"/>
      </c>
      <c r="Y137" s="186">
        <f t="shared" si="94"/>
      </c>
      <c r="Z137" s="186">
        <f t="shared" si="95"/>
      </c>
      <c r="AA137" s="1"/>
      <c r="AB137" s="154">
        <v>600</v>
      </c>
      <c r="AC137" s="134">
        <f t="shared" si="96"/>
        <v>0</v>
      </c>
      <c r="AD137" s="134">
        <f t="shared" si="97"/>
        <v>-0.3</v>
      </c>
      <c r="AE137" s="134">
        <f t="shared" si="98"/>
        <v>0.3</v>
      </c>
      <c r="AF137" s="134">
        <f t="shared" si="99"/>
        <v>0</v>
      </c>
      <c r="AG137" s="134">
        <f t="shared" si="100"/>
        <v>0</v>
      </c>
      <c r="AH137" s="134">
        <f t="shared" si="101"/>
        <v>0</v>
      </c>
      <c r="AI137" s="134">
        <f t="shared" si="102"/>
        <v>0</v>
      </c>
      <c r="AJ137" s="134">
        <f t="shared" si="103"/>
        <v>0</v>
      </c>
      <c r="AK137" s="134"/>
      <c r="AL137" s="1"/>
      <c r="AM137" s="1"/>
      <c r="AN137" s="192">
        <f t="shared" si="83"/>
        <v>22.7725</v>
      </c>
      <c r="AO137" s="1"/>
      <c r="AP137" s="74">
        <v>22.96</v>
      </c>
      <c r="AQ137" s="122">
        <v>22.53</v>
      </c>
      <c r="AR137" s="74">
        <v>22.8</v>
      </c>
      <c r="AS137" s="74">
        <v>22.8</v>
      </c>
      <c r="AT137" s="119"/>
      <c r="AU137" s="119"/>
      <c r="AV137" s="119"/>
      <c r="AW137" s="119"/>
      <c r="AX137" s="119"/>
      <c r="AY137" s="1"/>
      <c r="AZ137" s="1"/>
      <c r="BA137" s="1"/>
      <c r="BB137" s="1"/>
    </row>
    <row r="138" spans="1:54" ht="13.5" thickBot="1">
      <c r="A138" s="23"/>
      <c r="B138" s="23"/>
      <c r="C138" s="23"/>
      <c r="D138" s="160"/>
      <c r="E138" s="160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45"/>
      <c r="AL138" s="1"/>
      <c r="AM138" s="1"/>
      <c r="AN138" s="193"/>
      <c r="AO138" s="1"/>
      <c r="AP138" s="1"/>
      <c r="AQ138" s="1"/>
      <c r="AR138" s="1"/>
      <c r="AS138" s="1"/>
      <c r="AT138" s="1"/>
      <c r="AU138" s="119"/>
      <c r="AV138" s="119"/>
      <c r="AW138" s="119"/>
      <c r="AX138" s="119"/>
      <c r="AY138" s="1"/>
      <c r="AZ138" s="1"/>
      <c r="BA138" s="1"/>
      <c r="BB138" s="1"/>
    </row>
    <row r="139" spans="1:54" ht="12.75">
      <c r="A139" s="148" t="s">
        <v>17</v>
      </c>
      <c r="B139" s="394">
        <v>3</v>
      </c>
      <c r="C139" s="393"/>
      <c r="D139" s="398" t="s">
        <v>47</v>
      </c>
      <c r="E139" s="390" t="s">
        <v>48</v>
      </c>
      <c r="F139" s="392"/>
      <c r="G139" s="393"/>
      <c r="H139" s="394"/>
      <c r="I139" s="393"/>
      <c r="J139" s="394"/>
      <c r="K139" s="393"/>
      <c r="L139" s="394"/>
      <c r="M139" s="393"/>
      <c r="N139" s="394"/>
      <c r="O139" s="393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45"/>
      <c r="AL139" s="1"/>
      <c r="AM139" s="1"/>
      <c r="AN139" s="193"/>
      <c r="AO139" s="1"/>
      <c r="AP139" s="1"/>
      <c r="AQ139" s="1"/>
      <c r="AR139" s="1"/>
      <c r="AS139" s="1"/>
      <c r="AT139" s="1"/>
      <c r="AU139" s="119"/>
      <c r="AV139" s="119"/>
      <c r="AW139" s="119"/>
      <c r="AX139" s="119"/>
      <c r="AY139" s="1"/>
      <c r="AZ139" s="1"/>
      <c r="BA139" s="1"/>
      <c r="BB139" s="1"/>
    </row>
    <row r="140" spans="1:54" ht="12.75">
      <c r="A140" s="149" t="s">
        <v>80</v>
      </c>
      <c r="B140" s="395"/>
      <c r="C140" s="396"/>
      <c r="D140" s="399"/>
      <c r="E140" s="391"/>
      <c r="F140" s="397"/>
      <c r="G140" s="396"/>
      <c r="H140" s="395"/>
      <c r="I140" s="396"/>
      <c r="J140" s="395"/>
      <c r="K140" s="396"/>
      <c r="L140" s="395"/>
      <c r="M140" s="396"/>
      <c r="N140" s="395"/>
      <c r="O140" s="396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45"/>
      <c r="AL140" s="1"/>
      <c r="AM140" s="1"/>
      <c r="AN140" s="193"/>
      <c r="AO140" s="1"/>
      <c r="AP140" s="1"/>
      <c r="AQ140" s="1"/>
      <c r="AR140" s="1"/>
      <c r="AS140" s="1"/>
      <c r="AT140" s="1"/>
      <c r="AU140" s="119"/>
      <c r="AV140" s="119"/>
      <c r="AW140" s="119"/>
      <c r="AX140" s="119"/>
      <c r="AY140" s="1"/>
      <c r="AZ140" s="1"/>
      <c r="BA140" s="1"/>
      <c r="BB140" s="1"/>
    </row>
    <row r="141" spans="1:54" ht="12.75">
      <c r="A141" s="150" t="s">
        <v>31</v>
      </c>
      <c r="B141" s="387"/>
      <c r="C141" s="388"/>
      <c r="D141" s="399"/>
      <c r="E141" s="391"/>
      <c r="F141" s="389"/>
      <c r="G141" s="388"/>
      <c r="H141" s="387"/>
      <c r="I141" s="388"/>
      <c r="J141" s="387"/>
      <c r="K141" s="388"/>
      <c r="L141" s="387"/>
      <c r="M141" s="388"/>
      <c r="N141" s="387"/>
      <c r="O141" s="388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45"/>
      <c r="AL141" s="1"/>
      <c r="AM141" s="1"/>
      <c r="AN141" s="193"/>
      <c r="AO141" s="1"/>
      <c r="AP141" s="1"/>
      <c r="AQ141" s="1"/>
      <c r="AR141" s="1"/>
      <c r="AS141" s="1"/>
      <c r="AT141" s="1"/>
      <c r="AU141" s="119"/>
      <c r="AV141" s="119"/>
      <c r="AW141" s="119"/>
      <c r="AX141" s="119"/>
      <c r="AY141" s="1"/>
      <c r="AZ141" s="1"/>
      <c r="BA141" s="1"/>
      <c r="BB141" s="1"/>
    </row>
    <row r="142" spans="1:54" ht="12.75">
      <c r="A142" s="151" t="s">
        <v>16</v>
      </c>
      <c r="B142" s="387"/>
      <c r="C142" s="388"/>
      <c r="D142" s="399"/>
      <c r="E142" s="391"/>
      <c r="F142" s="389"/>
      <c r="G142" s="388"/>
      <c r="H142" s="387"/>
      <c r="I142" s="388"/>
      <c r="J142" s="387"/>
      <c r="K142" s="388"/>
      <c r="L142" s="387"/>
      <c r="M142" s="388"/>
      <c r="N142" s="387"/>
      <c r="O142" s="388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45"/>
      <c r="AL142" s="1"/>
      <c r="AM142" s="1"/>
      <c r="AN142" s="193"/>
      <c r="AO142" s="1"/>
      <c r="AP142" s="1"/>
      <c r="AQ142" s="1"/>
      <c r="AR142" s="1"/>
      <c r="AS142" s="1"/>
      <c r="AT142" s="1"/>
      <c r="AU142" s="119"/>
      <c r="AV142" s="119"/>
      <c r="AW142" s="119"/>
      <c r="AX142" s="119"/>
      <c r="AY142" s="1"/>
      <c r="AZ142" s="1"/>
      <c r="BA142" s="1"/>
      <c r="BB142" s="1"/>
    </row>
    <row r="143" spans="1:54" ht="12.75">
      <c r="A143" s="152"/>
      <c r="B143" s="136" t="s">
        <v>9</v>
      </c>
      <c r="C143" s="137" t="s">
        <v>81</v>
      </c>
      <c r="D143" s="399"/>
      <c r="E143" s="391"/>
      <c r="F143" s="138" t="s">
        <v>9</v>
      </c>
      <c r="G143" s="137" t="s">
        <v>81</v>
      </c>
      <c r="H143" s="136" t="s">
        <v>9</v>
      </c>
      <c r="I143" s="137" t="s">
        <v>81</v>
      </c>
      <c r="J143" s="136" t="s">
        <v>9</v>
      </c>
      <c r="K143" s="137" t="s">
        <v>81</v>
      </c>
      <c r="L143" s="136" t="s">
        <v>9</v>
      </c>
      <c r="M143" s="137" t="s">
        <v>81</v>
      </c>
      <c r="N143" s="136" t="s">
        <v>9</v>
      </c>
      <c r="O143" s="137" t="s">
        <v>81</v>
      </c>
      <c r="P143" s="1"/>
      <c r="Q143" s="229" t="s">
        <v>79</v>
      </c>
      <c r="R143" s="156" t="s">
        <v>32</v>
      </c>
      <c r="S143" s="229" t="s">
        <v>79</v>
      </c>
      <c r="T143" s="156" t="s">
        <v>32</v>
      </c>
      <c r="U143" s="229" t="s">
        <v>79</v>
      </c>
      <c r="V143" s="156" t="s">
        <v>32</v>
      </c>
      <c r="W143" s="229" t="s">
        <v>79</v>
      </c>
      <c r="X143" s="156" t="s">
        <v>32</v>
      </c>
      <c r="Y143" s="229" t="s">
        <v>79</v>
      </c>
      <c r="Z143" s="156" t="s">
        <v>32</v>
      </c>
      <c r="AA143" s="1"/>
      <c r="AB143" s="155" t="s">
        <v>94</v>
      </c>
      <c r="AC143" s="167" t="s">
        <v>84</v>
      </c>
      <c r="AD143" s="170" t="s">
        <v>136</v>
      </c>
      <c r="AE143" s="170" t="s">
        <v>137</v>
      </c>
      <c r="AF143" s="168" t="s">
        <v>85</v>
      </c>
      <c r="AG143" s="168" t="s">
        <v>86</v>
      </c>
      <c r="AH143" s="168" t="s">
        <v>87</v>
      </c>
      <c r="AI143" s="168" t="s">
        <v>88</v>
      </c>
      <c r="AJ143" s="168" t="s">
        <v>89</v>
      </c>
      <c r="AK143" s="246" t="s">
        <v>90</v>
      </c>
      <c r="AL143" s="1"/>
      <c r="AM143" s="1"/>
      <c r="AN143" s="195"/>
      <c r="AO143" s="1"/>
      <c r="AP143" s="119" t="s">
        <v>115</v>
      </c>
      <c r="AQ143" s="119" t="s">
        <v>116</v>
      </c>
      <c r="AR143" s="119" t="s">
        <v>117</v>
      </c>
      <c r="AS143" s="119" t="s">
        <v>118</v>
      </c>
      <c r="AT143" s="119"/>
      <c r="AU143" s="119"/>
      <c r="AV143" s="119"/>
      <c r="AW143" s="119"/>
      <c r="AX143" s="119"/>
      <c r="AY143" s="1"/>
      <c r="AZ143" s="1"/>
      <c r="BA143" s="1"/>
      <c r="BB143" s="1"/>
    </row>
    <row r="144" spans="1:54" ht="12.75">
      <c r="A144" s="153">
        <v>50</v>
      </c>
      <c r="B144" s="173"/>
      <c r="C144" s="171"/>
      <c r="D144" s="174">
        <f>IF(C144&lt;3,C144-0.3,C144-(C144*10/100))</f>
        <v>-0.3</v>
      </c>
      <c r="E144" s="175">
        <f>IF(C144&lt;3,C144+0.3,C144+(C144*10/100))</f>
        <v>0.3</v>
      </c>
      <c r="F144" s="176"/>
      <c r="G144" s="171"/>
      <c r="H144" s="173"/>
      <c r="I144" s="171"/>
      <c r="J144" s="173"/>
      <c r="K144" s="171"/>
      <c r="L144" s="173"/>
      <c r="M144" s="171"/>
      <c r="N144" s="173"/>
      <c r="O144" s="177"/>
      <c r="P144" s="1"/>
      <c r="Q144" s="186">
        <f>IF(G144="","",G144-$C144)</f>
      </c>
      <c r="R144" s="186">
        <f>IF(G144="","",(G144-$C144)/$C144*100)</f>
      </c>
      <c r="S144" s="186">
        <f>IF(I144="","",I144-$C144)</f>
      </c>
      <c r="T144" s="260">
        <f aca="true" t="shared" si="104" ref="T144:T151">IF(I144="","",(I144-$C144)/$C144*100)</f>
      </c>
      <c r="U144" s="186">
        <f>IF(K144="","",K144-$C144)</f>
      </c>
      <c r="V144" s="260">
        <f aca="true" t="shared" si="105" ref="V144:V151">IF(K144="","",(K144-$C144)/$C144*100)</f>
      </c>
      <c r="W144" s="186">
        <f>IF(M144="","",M144-$C144)</f>
      </c>
      <c r="X144" s="260">
        <f aca="true" t="shared" si="106" ref="X144:X151">IF(M144="","",(M144-$C144)/$C144*100)</f>
      </c>
      <c r="Y144" s="186">
        <f>IF(O144="","",O144-$C144)</f>
      </c>
      <c r="Z144" s="260">
        <f aca="true" t="shared" si="107" ref="Z144:Z151">IF(O144="","",(O144-$C144)/$C144*100)</f>
      </c>
      <c r="AA144" s="1"/>
      <c r="AB144" s="153">
        <v>50</v>
      </c>
      <c r="AC144" s="134">
        <f aca="true" t="shared" si="108" ref="AC144:AC151">C144</f>
        <v>0</v>
      </c>
      <c r="AD144" s="134">
        <f aca="true" t="shared" si="109" ref="AD144:AD151">D144</f>
        <v>-0.3</v>
      </c>
      <c r="AE144" s="134">
        <f aca="true" t="shared" si="110" ref="AE144:AE151">E144</f>
        <v>0.3</v>
      </c>
      <c r="AF144" s="134">
        <f>G144</f>
        <v>0</v>
      </c>
      <c r="AG144" s="134">
        <f aca="true" t="shared" si="111" ref="AG144:AG151">I144</f>
        <v>0</v>
      </c>
      <c r="AH144" s="134">
        <f aca="true" t="shared" si="112" ref="AH144:AH151">K144</f>
        <v>0</v>
      </c>
      <c r="AI144" s="134">
        <f aca="true" t="shared" si="113" ref="AI144:AI151">M144</f>
        <v>0</v>
      </c>
      <c r="AJ144" s="134">
        <f aca="true" t="shared" si="114" ref="AJ144:AJ151">O144</f>
        <v>0</v>
      </c>
      <c r="AK144" s="134"/>
      <c r="AL144" s="1"/>
      <c r="AM144" s="1"/>
      <c r="AN144" s="192">
        <f aca="true" t="shared" si="115" ref="AN144:AN151">AVERAGE(AP144:AS144)</f>
        <v>25.73</v>
      </c>
      <c r="AO144" s="1"/>
      <c r="AP144" s="74">
        <v>25.26</v>
      </c>
      <c r="AQ144" s="122">
        <v>25.65</v>
      </c>
      <c r="AR144" s="74">
        <v>25.92</v>
      </c>
      <c r="AS144" s="74">
        <v>26.09</v>
      </c>
      <c r="AT144" s="119"/>
      <c r="AU144" s="119"/>
      <c r="AV144" s="119"/>
      <c r="AW144" s="119"/>
      <c r="AX144" s="119"/>
      <c r="AY144" s="1"/>
      <c r="AZ144" s="1"/>
      <c r="BA144" s="1"/>
      <c r="BB144" s="1"/>
    </row>
    <row r="145" spans="1:54" ht="12.75">
      <c r="A145" s="153">
        <v>100</v>
      </c>
      <c r="B145" s="173"/>
      <c r="C145" s="171"/>
      <c r="D145" s="174">
        <f aca="true" t="shared" si="116" ref="D145:D151">IF(C145&lt;3,C145-0.3,C145-(C145*10/100))</f>
        <v>-0.3</v>
      </c>
      <c r="E145" s="175">
        <f aca="true" t="shared" si="117" ref="E145:E151">IF(C145&lt;3,C145+0.3,C145+(C145*10/100))</f>
        <v>0.3</v>
      </c>
      <c r="F145" s="176"/>
      <c r="G145" s="171"/>
      <c r="H145" s="173"/>
      <c r="I145" s="171"/>
      <c r="J145" s="173"/>
      <c r="K145" s="171"/>
      <c r="L145" s="173"/>
      <c r="M145" s="171"/>
      <c r="N145" s="173"/>
      <c r="O145" s="177"/>
      <c r="P145" s="1"/>
      <c r="Q145" s="186">
        <f aca="true" t="shared" si="118" ref="Q145:Q151">IF(G145="","",G145-$C145)</f>
      </c>
      <c r="R145" s="186">
        <f aca="true" t="shared" si="119" ref="R145:R151">IF(G145="","",(G145-$C145)/$C145*100)</f>
      </c>
      <c r="S145" s="186">
        <f aca="true" t="shared" si="120" ref="S145:S151">IF(I145="","",I145-$C145)</f>
      </c>
      <c r="T145" s="260">
        <f t="shared" si="104"/>
      </c>
      <c r="U145" s="186">
        <f aca="true" t="shared" si="121" ref="U145:U151">IF(K145="","",K145-$C145)</f>
      </c>
      <c r="V145" s="260">
        <f t="shared" si="105"/>
      </c>
      <c r="W145" s="186">
        <f aca="true" t="shared" si="122" ref="W145:W151">IF(M145="","",M145-$C145)</f>
      </c>
      <c r="X145" s="260">
        <f t="shared" si="106"/>
      </c>
      <c r="Y145" s="186">
        <f aca="true" t="shared" si="123" ref="Y145:Y151">IF(O145="","",O145-$C145)</f>
      </c>
      <c r="Z145" s="260">
        <f t="shared" si="107"/>
      </c>
      <c r="AA145" s="1"/>
      <c r="AB145" s="153">
        <v>100</v>
      </c>
      <c r="AC145" s="134">
        <f t="shared" si="108"/>
        <v>0</v>
      </c>
      <c r="AD145" s="134">
        <f t="shared" si="109"/>
        <v>-0.3</v>
      </c>
      <c r="AE145" s="134">
        <f t="shared" si="110"/>
        <v>0.3</v>
      </c>
      <c r="AF145" s="134">
        <f aca="true" t="shared" si="124" ref="AF145:AF151">G145</f>
        <v>0</v>
      </c>
      <c r="AG145" s="134">
        <f t="shared" si="111"/>
        <v>0</v>
      </c>
      <c r="AH145" s="134">
        <f t="shared" si="112"/>
        <v>0</v>
      </c>
      <c r="AI145" s="134">
        <f t="shared" si="113"/>
        <v>0</v>
      </c>
      <c r="AJ145" s="134">
        <f t="shared" si="114"/>
        <v>0</v>
      </c>
      <c r="AK145" s="134"/>
      <c r="AL145" s="1"/>
      <c r="AM145" s="1"/>
      <c r="AN145" s="192">
        <f t="shared" si="115"/>
        <v>36.7</v>
      </c>
      <c r="AO145" s="1"/>
      <c r="AP145" s="74">
        <v>36.22</v>
      </c>
      <c r="AQ145" s="122">
        <v>36.74</v>
      </c>
      <c r="AR145" s="74">
        <v>36.52</v>
      </c>
      <c r="AS145" s="74">
        <v>37.32</v>
      </c>
      <c r="AT145" s="119"/>
      <c r="AU145" s="119"/>
      <c r="AV145" s="119"/>
      <c r="AW145" s="119"/>
      <c r="AX145" s="119"/>
      <c r="AY145" s="1"/>
      <c r="AZ145" s="1"/>
      <c r="BA145" s="1"/>
      <c r="BB145" s="1"/>
    </row>
    <row r="146" spans="1:54" ht="12.75">
      <c r="A146" s="153">
        <v>150</v>
      </c>
      <c r="B146" s="173"/>
      <c r="C146" s="171"/>
      <c r="D146" s="174">
        <f t="shared" si="116"/>
        <v>-0.3</v>
      </c>
      <c r="E146" s="175">
        <f t="shared" si="117"/>
        <v>0.3</v>
      </c>
      <c r="F146" s="176"/>
      <c r="G146" s="171"/>
      <c r="H146" s="173"/>
      <c r="I146" s="171"/>
      <c r="J146" s="173"/>
      <c r="K146" s="171"/>
      <c r="L146" s="173"/>
      <c r="M146" s="171"/>
      <c r="N146" s="173"/>
      <c r="O146" s="177"/>
      <c r="P146" s="1"/>
      <c r="Q146" s="186">
        <f t="shared" si="118"/>
      </c>
      <c r="R146" s="186">
        <f t="shared" si="119"/>
      </c>
      <c r="S146" s="186">
        <f t="shared" si="120"/>
      </c>
      <c r="T146" s="260">
        <f t="shared" si="104"/>
      </c>
      <c r="U146" s="186">
        <f t="shared" si="121"/>
      </c>
      <c r="V146" s="260">
        <f t="shared" si="105"/>
      </c>
      <c r="W146" s="186">
        <f t="shared" si="122"/>
      </c>
      <c r="X146" s="260">
        <f t="shared" si="106"/>
      </c>
      <c r="Y146" s="186">
        <f t="shared" si="123"/>
      </c>
      <c r="Z146" s="260">
        <f t="shared" si="107"/>
      </c>
      <c r="AA146" s="1"/>
      <c r="AB146" s="153">
        <v>150</v>
      </c>
      <c r="AC146" s="134">
        <f t="shared" si="108"/>
        <v>0</v>
      </c>
      <c r="AD146" s="134">
        <f t="shared" si="109"/>
        <v>-0.3</v>
      </c>
      <c r="AE146" s="134">
        <f t="shared" si="110"/>
        <v>0.3</v>
      </c>
      <c r="AF146" s="134">
        <f t="shared" si="124"/>
        <v>0</v>
      </c>
      <c r="AG146" s="134">
        <f t="shared" si="111"/>
        <v>0</v>
      </c>
      <c r="AH146" s="134">
        <f t="shared" si="112"/>
        <v>0</v>
      </c>
      <c r="AI146" s="134">
        <f t="shared" si="113"/>
        <v>0</v>
      </c>
      <c r="AJ146" s="134">
        <f t="shared" si="114"/>
        <v>0</v>
      </c>
      <c r="AK146" s="134"/>
      <c r="AL146" s="1"/>
      <c r="AM146" s="1"/>
      <c r="AN146" s="192">
        <f t="shared" si="115"/>
        <v>45.7475</v>
      </c>
      <c r="AO146" s="1"/>
      <c r="AP146" s="74">
        <v>46.12</v>
      </c>
      <c r="AQ146" s="122">
        <v>46.34</v>
      </c>
      <c r="AR146" s="74">
        <v>44.26</v>
      </c>
      <c r="AS146" s="74">
        <v>46.27</v>
      </c>
      <c r="AT146" s="119"/>
      <c r="AU146" s="119"/>
      <c r="AV146" s="119"/>
      <c r="AW146" s="119"/>
      <c r="AX146" s="119"/>
      <c r="AY146" s="1"/>
      <c r="AZ146" s="1"/>
      <c r="BA146" s="1"/>
      <c r="BB146" s="1"/>
    </row>
    <row r="147" spans="1:54" ht="12.75">
      <c r="A147" s="153">
        <v>200</v>
      </c>
      <c r="B147" s="173"/>
      <c r="C147" s="171"/>
      <c r="D147" s="174">
        <f t="shared" si="116"/>
        <v>-0.3</v>
      </c>
      <c r="E147" s="175">
        <f t="shared" si="117"/>
        <v>0.3</v>
      </c>
      <c r="F147" s="176"/>
      <c r="G147" s="171"/>
      <c r="H147" s="173"/>
      <c r="I147" s="171"/>
      <c r="J147" s="173"/>
      <c r="K147" s="171"/>
      <c r="L147" s="173"/>
      <c r="M147" s="171"/>
      <c r="N147" s="173"/>
      <c r="O147" s="177"/>
      <c r="P147" s="1"/>
      <c r="Q147" s="186">
        <f t="shared" si="118"/>
      </c>
      <c r="R147" s="186">
        <f t="shared" si="119"/>
      </c>
      <c r="S147" s="186">
        <f t="shared" si="120"/>
      </c>
      <c r="T147" s="260">
        <f t="shared" si="104"/>
      </c>
      <c r="U147" s="186">
        <f t="shared" si="121"/>
      </c>
      <c r="V147" s="260">
        <f t="shared" si="105"/>
      </c>
      <c r="W147" s="186">
        <f t="shared" si="122"/>
      </c>
      <c r="X147" s="260">
        <f t="shared" si="106"/>
      </c>
      <c r="Y147" s="186">
        <f t="shared" si="123"/>
      </c>
      <c r="Z147" s="260">
        <f t="shared" si="107"/>
      </c>
      <c r="AA147" s="1"/>
      <c r="AB147" s="153">
        <v>200</v>
      </c>
      <c r="AC147" s="134">
        <f t="shared" si="108"/>
        <v>0</v>
      </c>
      <c r="AD147" s="134">
        <f t="shared" si="109"/>
        <v>-0.3</v>
      </c>
      <c r="AE147" s="134">
        <f t="shared" si="110"/>
        <v>0.3</v>
      </c>
      <c r="AF147" s="134">
        <f t="shared" si="124"/>
        <v>0</v>
      </c>
      <c r="AG147" s="134">
        <f t="shared" si="111"/>
        <v>0</v>
      </c>
      <c r="AH147" s="134">
        <f t="shared" si="112"/>
        <v>0</v>
      </c>
      <c r="AI147" s="134">
        <f t="shared" si="113"/>
        <v>0</v>
      </c>
      <c r="AJ147" s="134">
        <f t="shared" si="114"/>
        <v>0</v>
      </c>
      <c r="AK147" s="134"/>
      <c r="AL147" s="1"/>
      <c r="AM147" s="1"/>
      <c r="AN147" s="192">
        <f t="shared" si="115"/>
        <v>52.69500000000001</v>
      </c>
      <c r="AO147" s="1"/>
      <c r="AP147" s="74">
        <v>52.58</v>
      </c>
      <c r="AQ147" s="122">
        <v>52.76</v>
      </c>
      <c r="AR147" s="74">
        <v>52.24</v>
      </c>
      <c r="AS147" s="74">
        <v>53.2</v>
      </c>
      <c r="AT147" s="119"/>
      <c r="AU147" s="119"/>
      <c r="AV147" s="119"/>
      <c r="AW147" s="119"/>
      <c r="AX147" s="119"/>
      <c r="AY147" s="1"/>
      <c r="AZ147" s="1"/>
      <c r="BA147" s="1"/>
      <c r="BB147" s="1"/>
    </row>
    <row r="148" spans="1:54" ht="12.75">
      <c r="A148" s="153">
        <v>250</v>
      </c>
      <c r="B148" s="173"/>
      <c r="C148" s="171"/>
      <c r="D148" s="174">
        <f t="shared" si="116"/>
        <v>-0.3</v>
      </c>
      <c r="E148" s="175">
        <f t="shared" si="117"/>
        <v>0.3</v>
      </c>
      <c r="F148" s="176"/>
      <c r="G148" s="171"/>
      <c r="H148" s="173"/>
      <c r="I148" s="171"/>
      <c r="J148" s="173"/>
      <c r="K148" s="171"/>
      <c r="L148" s="173"/>
      <c r="M148" s="171"/>
      <c r="N148" s="173"/>
      <c r="O148" s="177"/>
      <c r="P148" s="1"/>
      <c r="Q148" s="186">
        <f t="shared" si="118"/>
      </c>
      <c r="R148" s="186">
        <f t="shared" si="119"/>
      </c>
      <c r="S148" s="186">
        <f t="shared" si="120"/>
      </c>
      <c r="T148" s="260">
        <f t="shared" si="104"/>
      </c>
      <c r="U148" s="186">
        <f t="shared" si="121"/>
      </c>
      <c r="V148" s="260">
        <f t="shared" si="105"/>
      </c>
      <c r="W148" s="186">
        <f t="shared" si="122"/>
      </c>
      <c r="X148" s="260">
        <f t="shared" si="106"/>
      </c>
      <c r="Y148" s="186">
        <f t="shared" si="123"/>
      </c>
      <c r="Z148" s="260">
        <f t="shared" si="107"/>
      </c>
      <c r="AA148" s="1"/>
      <c r="AB148" s="153">
        <v>250</v>
      </c>
      <c r="AC148" s="134">
        <f t="shared" si="108"/>
        <v>0</v>
      </c>
      <c r="AD148" s="134">
        <f t="shared" si="109"/>
        <v>-0.3</v>
      </c>
      <c r="AE148" s="134">
        <f t="shared" si="110"/>
        <v>0.3</v>
      </c>
      <c r="AF148" s="134">
        <f t="shared" si="124"/>
        <v>0</v>
      </c>
      <c r="AG148" s="134">
        <f t="shared" si="111"/>
        <v>0</v>
      </c>
      <c r="AH148" s="134">
        <f t="shared" si="112"/>
        <v>0</v>
      </c>
      <c r="AI148" s="134">
        <f t="shared" si="113"/>
        <v>0</v>
      </c>
      <c r="AJ148" s="134">
        <f t="shared" si="114"/>
        <v>0</v>
      </c>
      <c r="AK148" s="134"/>
      <c r="AL148" s="1"/>
      <c r="AM148" s="1"/>
      <c r="AN148" s="192">
        <f t="shared" si="115"/>
        <v>58.394999999999996</v>
      </c>
      <c r="AO148" s="1"/>
      <c r="AP148" s="74">
        <v>57.84</v>
      </c>
      <c r="AQ148" s="122">
        <v>58.62</v>
      </c>
      <c r="AR148" s="74">
        <v>58.01</v>
      </c>
      <c r="AS148" s="74">
        <v>59.11</v>
      </c>
      <c r="AT148" s="119"/>
      <c r="AU148" s="119"/>
      <c r="AV148" s="119"/>
      <c r="AW148" s="119"/>
      <c r="AX148" s="119"/>
      <c r="AY148" s="1"/>
      <c r="AZ148" s="1"/>
      <c r="BA148" s="1"/>
      <c r="BB148" s="1"/>
    </row>
    <row r="149" spans="1:54" ht="12.75">
      <c r="A149" s="153">
        <v>300</v>
      </c>
      <c r="B149" s="173"/>
      <c r="C149" s="171"/>
      <c r="D149" s="174">
        <f t="shared" si="116"/>
        <v>-0.3</v>
      </c>
      <c r="E149" s="175">
        <f t="shared" si="117"/>
        <v>0.3</v>
      </c>
      <c r="F149" s="176"/>
      <c r="G149" s="171"/>
      <c r="H149" s="173"/>
      <c r="I149" s="171"/>
      <c r="J149" s="173"/>
      <c r="K149" s="171"/>
      <c r="L149" s="173"/>
      <c r="M149" s="171"/>
      <c r="N149" s="173"/>
      <c r="O149" s="177"/>
      <c r="P149" s="1"/>
      <c r="Q149" s="186">
        <f t="shared" si="118"/>
      </c>
      <c r="R149" s="186">
        <f t="shared" si="119"/>
      </c>
      <c r="S149" s="186">
        <f t="shared" si="120"/>
      </c>
      <c r="T149" s="260">
        <f t="shared" si="104"/>
      </c>
      <c r="U149" s="186">
        <f t="shared" si="121"/>
      </c>
      <c r="V149" s="260">
        <f t="shared" si="105"/>
      </c>
      <c r="W149" s="186">
        <f t="shared" si="122"/>
      </c>
      <c r="X149" s="260">
        <f t="shared" si="106"/>
      </c>
      <c r="Y149" s="186">
        <f t="shared" si="123"/>
      </c>
      <c r="Z149" s="260">
        <f t="shared" si="107"/>
      </c>
      <c r="AA149" s="1"/>
      <c r="AB149" s="153">
        <v>300</v>
      </c>
      <c r="AC149" s="134">
        <f t="shared" si="108"/>
        <v>0</v>
      </c>
      <c r="AD149" s="134">
        <f t="shared" si="109"/>
        <v>-0.3</v>
      </c>
      <c r="AE149" s="134">
        <f t="shared" si="110"/>
        <v>0.3</v>
      </c>
      <c r="AF149" s="134">
        <f t="shared" si="124"/>
        <v>0</v>
      </c>
      <c r="AG149" s="134">
        <f t="shared" si="111"/>
        <v>0</v>
      </c>
      <c r="AH149" s="134">
        <f t="shared" si="112"/>
        <v>0</v>
      </c>
      <c r="AI149" s="134">
        <f t="shared" si="113"/>
        <v>0</v>
      </c>
      <c r="AJ149" s="134">
        <f t="shared" si="114"/>
        <v>0</v>
      </c>
      <c r="AK149" s="134"/>
      <c r="AL149" s="1"/>
      <c r="AM149" s="1"/>
      <c r="AN149" s="192">
        <f t="shared" si="115"/>
        <v>63.9375</v>
      </c>
      <c r="AO149" s="1"/>
      <c r="AP149" s="74">
        <v>63.56</v>
      </c>
      <c r="AQ149" s="122">
        <v>64.35</v>
      </c>
      <c r="AR149" s="74">
        <v>63.33</v>
      </c>
      <c r="AS149" s="74">
        <v>64.51</v>
      </c>
      <c r="AT149" s="119"/>
      <c r="AU149" s="119"/>
      <c r="AV149" s="119"/>
      <c r="AW149" s="119"/>
      <c r="AX149" s="119"/>
      <c r="AY149" s="1"/>
      <c r="AZ149" s="1"/>
      <c r="BA149" s="1"/>
      <c r="BB149" s="1"/>
    </row>
    <row r="150" spans="1:54" ht="12.75">
      <c r="A150" s="153">
        <v>450</v>
      </c>
      <c r="B150" s="173"/>
      <c r="C150" s="171"/>
      <c r="D150" s="174">
        <f t="shared" si="116"/>
        <v>-0.3</v>
      </c>
      <c r="E150" s="175">
        <f t="shared" si="117"/>
        <v>0.3</v>
      </c>
      <c r="F150" s="176"/>
      <c r="G150" s="171"/>
      <c r="H150" s="173"/>
      <c r="I150" s="171"/>
      <c r="J150" s="173"/>
      <c r="K150" s="171"/>
      <c r="L150" s="173"/>
      <c r="M150" s="171"/>
      <c r="N150" s="173"/>
      <c r="O150" s="177"/>
      <c r="P150" s="1"/>
      <c r="Q150" s="186">
        <f t="shared" si="118"/>
      </c>
      <c r="R150" s="186">
        <f t="shared" si="119"/>
      </c>
      <c r="S150" s="186">
        <f t="shared" si="120"/>
      </c>
      <c r="T150" s="260">
        <f t="shared" si="104"/>
      </c>
      <c r="U150" s="186">
        <f t="shared" si="121"/>
      </c>
      <c r="V150" s="260">
        <f t="shared" si="105"/>
      </c>
      <c r="W150" s="186">
        <f t="shared" si="122"/>
      </c>
      <c r="X150" s="260">
        <f t="shared" si="106"/>
      </c>
      <c r="Y150" s="186">
        <f t="shared" si="123"/>
      </c>
      <c r="Z150" s="260">
        <f t="shared" si="107"/>
      </c>
      <c r="AA150" s="1"/>
      <c r="AB150" s="153">
        <v>450</v>
      </c>
      <c r="AC150" s="134">
        <f t="shared" si="108"/>
        <v>0</v>
      </c>
      <c r="AD150" s="134">
        <f t="shared" si="109"/>
        <v>-0.3</v>
      </c>
      <c r="AE150" s="134">
        <f t="shared" si="110"/>
        <v>0.3</v>
      </c>
      <c r="AF150" s="134">
        <f t="shared" si="124"/>
        <v>0</v>
      </c>
      <c r="AG150" s="134">
        <f t="shared" si="111"/>
        <v>0</v>
      </c>
      <c r="AH150" s="134">
        <f t="shared" si="112"/>
        <v>0</v>
      </c>
      <c r="AI150" s="134">
        <f t="shared" si="113"/>
        <v>0</v>
      </c>
      <c r="AJ150" s="134">
        <f t="shared" si="114"/>
        <v>0</v>
      </c>
      <c r="AK150" s="134"/>
      <c r="AL150" s="1"/>
      <c r="AM150" s="1"/>
      <c r="AN150" s="192">
        <f t="shared" si="115"/>
        <v>78.00999999999999</v>
      </c>
      <c r="AO150" s="1"/>
      <c r="AP150" s="74">
        <v>78.49</v>
      </c>
      <c r="AQ150" s="122">
        <v>78.32</v>
      </c>
      <c r="AR150" s="74">
        <v>76.89</v>
      </c>
      <c r="AS150" s="74">
        <v>78.34</v>
      </c>
      <c r="AT150" s="119"/>
      <c r="AU150" s="119"/>
      <c r="AV150" s="119"/>
      <c r="AW150" s="119"/>
      <c r="AX150" s="119"/>
      <c r="AY150" s="1"/>
      <c r="AZ150" s="1"/>
      <c r="BA150" s="1"/>
      <c r="BB150" s="1"/>
    </row>
    <row r="151" spans="1:54" ht="13.5" thickBot="1">
      <c r="A151" s="154">
        <v>600</v>
      </c>
      <c r="B151" s="178"/>
      <c r="C151" s="172"/>
      <c r="D151" s="179">
        <f t="shared" si="116"/>
        <v>-0.3</v>
      </c>
      <c r="E151" s="180">
        <f t="shared" si="117"/>
        <v>0.3</v>
      </c>
      <c r="F151" s="181"/>
      <c r="G151" s="172"/>
      <c r="H151" s="178"/>
      <c r="I151" s="172"/>
      <c r="J151" s="178"/>
      <c r="K151" s="172"/>
      <c r="L151" s="178"/>
      <c r="M151" s="172"/>
      <c r="N151" s="178"/>
      <c r="O151" s="182"/>
      <c r="P151" s="1"/>
      <c r="Q151" s="186">
        <f t="shared" si="118"/>
      </c>
      <c r="R151" s="186">
        <f t="shared" si="119"/>
      </c>
      <c r="S151" s="186">
        <f t="shared" si="120"/>
      </c>
      <c r="T151" s="260">
        <f t="shared" si="104"/>
      </c>
      <c r="U151" s="186">
        <f t="shared" si="121"/>
      </c>
      <c r="V151" s="260">
        <f t="shared" si="105"/>
      </c>
      <c r="W151" s="186">
        <f t="shared" si="122"/>
      </c>
      <c r="X151" s="260">
        <f t="shared" si="106"/>
      </c>
      <c r="Y151" s="186">
        <f t="shared" si="123"/>
      </c>
      <c r="Z151" s="260">
        <f t="shared" si="107"/>
      </c>
      <c r="AA151" s="1"/>
      <c r="AB151" s="154">
        <v>600</v>
      </c>
      <c r="AC151" s="134">
        <f t="shared" si="108"/>
        <v>0</v>
      </c>
      <c r="AD151" s="134">
        <f t="shared" si="109"/>
        <v>-0.3</v>
      </c>
      <c r="AE151" s="134">
        <f t="shared" si="110"/>
        <v>0.3</v>
      </c>
      <c r="AF151" s="134">
        <f t="shared" si="124"/>
        <v>0</v>
      </c>
      <c r="AG151" s="134">
        <f t="shared" si="111"/>
        <v>0</v>
      </c>
      <c r="AH151" s="134">
        <f t="shared" si="112"/>
        <v>0</v>
      </c>
      <c r="AI151" s="134">
        <f t="shared" si="113"/>
        <v>0</v>
      </c>
      <c r="AJ151" s="134">
        <f t="shared" si="114"/>
        <v>0</v>
      </c>
      <c r="AK151" s="134"/>
      <c r="AL151" s="1"/>
      <c r="AM151" s="1"/>
      <c r="AN151" s="192">
        <f t="shared" si="115"/>
        <v>87.36</v>
      </c>
      <c r="AO151" s="1"/>
      <c r="AP151" s="74">
        <v>87.94</v>
      </c>
      <c r="AQ151" s="122">
        <v>87.6</v>
      </c>
      <c r="AR151" s="74">
        <v>85.96</v>
      </c>
      <c r="AS151" s="74">
        <v>87.94</v>
      </c>
      <c r="AT151" s="119"/>
      <c r="AU151" s="119"/>
      <c r="AV151" s="119"/>
      <c r="AW151" s="119"/>
      <c r="AX151" s="119"/>
      <c r="AY151" s="1"/>
      <c r="AZ151" s="1"/>
      <c r="BA151" s="1"/>
      <c r="BB151" s="1"/>
    </row>
    <row r="152" spans="1:54" ht="12.75">
      <c r="A152" s="133"/>
      <c r="B152" s="23"/>
      <c r="C152" s="23"/>
      <c r="D152" s="41"/>
      <c r="E152" s="41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1"/>
      <c r="Q152" s="1"/>
      <c r="R152" s="57"/>
      <c r="S152" s="57"/>
      <c r="T152" s="57"/>
      <c r="U152" s="57"/>
      <c r="V152" s="57"/>
      <c r="W152" s="57"/>
      <c r="X152" s="57"/>
      <c r="Y152" s="57"/>
      <c r="Z152" s="57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"/>
      <c r="AZ152" s="1"/>
      <c r="BA152" s="1"/>
      <c r="BB152" s="1"/>
    </row>
    <row r="153" spans="1:54" ht="12.75">
      <c r="A153" s="23"/>
      <c r="B153" s="23"/>
      <c r="C153" s="23"/>
      <c r="D153" s="41"/>
      <c r="E153" s="41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"/>
      <c r="AZ153" s="1"/>
      <c r="BA153" s="1"/>
      <c r="BB153" s="1"/>
    </row>
    <row r="154" spans="1:54" ht="12.75">
      <c r="A154" s="23"/>
      <c r="B154" s="23"/>
      <c r="C154" s="23"/>
      <c r="D154" s="41"/>
      <c r="E154" s="41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"/>
      <c r="AZ154" s="1"/>
      <c r="BA154" s="1"/>
      <c r="BB154" s="1"/>
    </row>
    <row r="155" spans="1:54" ht="12.75">
      <c r="A155" s="23"/>
      <c r="B155" s="42"/>
      <c r="C155" s="42"/>
      <c r="D155" s="41"/>
      <c r="E155" s="41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"/>
      <c r="AZ155" s="1"/>
      <c r="BA155" s="1"/>
      <c r="BB155" s="1"/>
    </row>
    <row r="156" spans="1:54" ht="12.75">
      <c r="A156" s="23"/>
      <c r="B156" s="23"/>
      <c r="C156" s="23"/>
      <c r="D156" s="41"/>
      <c r="E156" s="41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"/>
      <c r="AZ156" s="1"/>
      <c r="BA156" s="1"/>
      <c r="BB156" s="1"/>
    </row>
    <row r="157" spans="1:54" ht="12.75">
      <c r="A157" s="23"/>
      <c r="B157" s="23"/>
      <c r="C157" s="23"/>
      <c r="D157" s="41"/>
      <c r="E157" s="41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"/>
      <c r="AZ157" s="1"/>
      <c r="BA157" s="1"/>
      <c r="BB157" s="1"/>
    </row>
    <row r="158" spans="32:33" ht="12.75">
      <c r="AF158" s="170" t="s">
        <v>136</v>
      </c>
      <c r="AG158" s="170" t="s">
        <v>137</v>
      </c>
    </row>
  </sheetData>
  <sheetProtection/>
  <mergeCells count="257">
    <mergeCell ref="Q111:Z114"/>
    <mergeCell ref="Q11:Z14"/>
    <mergeCell ref="N41:O41"/>
    <mergeCell ref="L28:M28"/>
    <mergeCell ref="N28:O28"/>
    <mergeCell ref="N39:O39"/>
    <mergeCell ref="L26:M26"/>
    <mergeCell ref="N26:O26"/>
    <mergeCell ref="N12:O12"/>
    <mergeCell ref="N13:O13"/>
    <mergeCell ref="F42:G42"/>
    <mergeCell ref="H42:I42"/>
    <mergeCell ref="J42:K42"/>
    <mergeCell ref="L42:M42"/>
    <mergeCell ref="N42:O42"/>
    <mergeCell ref="H40:I40"/>
    <mergeCell ref="J40:K40"/>
    <mergeCell ref="L40:M40"/>
    <mergeCell ref="N40:O40"/>
    <mergeCell ref="F41:G41"/>
    <mergeCell ref="D39:D43"/>
    <mergeCell ref="E39:E43"/>
    <mergeCell ref="F39:G39"/>
    <mergeCell ref="H39:I39"/>
    <mergeCell ref="J39:K39"/>
    <mergeCell ref="L39:M39"/>
    <mergeCell ref="F40:G40"/>
    <mergeCell ref="H41:I41"/>
    <mergeCell ref="J41:K41"/>
    <mergeCell ref="L41:M41"/>
    <mergeCell ref="H27:I27"/>
    <mergeCell ref="J27:K27"/>
    <mergeCell ref="L27:M27"/>
    <mergeCell ref="N27:O27"/>
    <mergeCell ref="L11:M11"/>
    <mergeCell ref="L12:M12"/>
    <mergeCell ref="L13:M13"/>
    <mergeCell ref="L14:M14"/>
    <mergeCell ref="N11:O11"/>
    <mergeCell ref="N14:O14"/>
    <mergeCell ref="N10:O10"/>
    <mergeCell ref="F11:G11"/>
    <mergeCell ref="F12:G12"/>
    <mergeCell ref="F13:G13"/>
    <mergeCell ref="F14:G14"/>
    <mergeCell ref="H11:I11"/>
    <mergeCell ref="H12:I12"/>
    <mergeCell ref="H13:I13"/>
    <mergeCell ref="H14:I14"/>
    <mergeCell ref="J14:K14"/>
    <mergeCell ref="N6:O6"/>
    <mergeCell ref="N7:O7"/>
    <mergeCell ref="B2:C2"/>
    <mergeCell ref="B3:C3"/>
    <mergeCell ref="B4:C4"/>
    <mergeCell ref="B5:C5"/>
    <mergeCell ref="B6:C6"/>
    <mergeCell ref="B7:C7"/>
    <mergeCell ref="J2:K2"/>
    <mergeCell ref="J3:K3"/>
    <mergeCell ref="N2:O2"/>
    <mergeCell ref="N3:O3"/>
    <mergeCell ref="N4:O4"/>
    <mergeCell ref="N5:O5"/>
    <mergeCell ref="L2:M2"/>
    <mergeCell ref="L3:M3"/>
    <mergeCell ref="L4:M4"/>
    <mergeCell ref="L5:M5"/>
    <mergeCell ref="L6:M6"/>
    <mergeCell ref="L7:M7"/>
    <mergeCell ref="F2:G2"/>
    <mergeCell ref="F3:G3"/>
    <mergeCell ref="F4:G4"/>
    <mergeCell ref="F5:G5"/>
    <mergeCell ref="F6:G6"/>
    <mergeCell ref="F7:G7"/>
    <mergeCell ref="H5:I5"/>
    <mergeCell ref="H6:I6"/>
    <mergeCell ref="B39:C39"/>
    <mergeCell ref="B40:C40"/>
    <mergeCell ref="B41:C41"/>
    <mergeCell ref="B42:C42"/>
    <mergeCell ref="B10:C10"/>
    <mergeCell ref="F10:G10"/>
    <mergeCell ref="D25:D29"/>
    <mergeCell ref="E25:E29"/>
    <mergeCell ref="F25:G25"/>
    <mergeCell ref="F26:G26"/>
    <mergeCell ref="B25:C25"/>
    <mergeCell ref="B26:C26"/>
    <mergeCell ref="B27:C27"/>
    <mergeCell ref="B28:C28"/>
    <mergeCell ref="H25:I25"/>
    <mergeCell ref="J25:K25"/>
    <mergeCell ref="F28:G28"/>
    <mergeCell ref="H28:I28"/>
    <mergeCell ref="J28:K28"/>
    <mergeCell ref="F27:G27"/>
    <mergeCell ref="J12:K12"/>
    <mergeCell ref="J13:K13"/>
    <mergeCell ref="D10:E10"/>
    <mergeCell ref="L25:M25"/>
    <mergeCell ref="N25:O25"/>
    <mergeCell ref="H26:I26"/>
    <mergeCell ref="J26:K26"/>
    <mergeCell ref="D11:D15"/>
    <mergeCell ref="E11:E15"/>
    <mergeCell ref="L10:M10"/>
    <mergeCell ref="H4:I4"/>
    <mergeCell ref="H7:I7"/>
    <mergeCell ref="H10:I10"/>
    <mergeCell ref="J10:K10"/>
    <mergeCell ref="J11:K11"/>
    <mergeCell ref="J6:K6"/>
    <mergeCell ref="J7:K7"/>
    <mergeCell ref="B100:O100"/>
    <mergeCell ref="J4:K4"/>
    <mergeCell ref="J5:K5"/>
    <mergeCell ref="D2:E9"/>
    <mergeCell ref="B13:C13"/>
    <mergeCell ref="B14:C14"/>
    <mergeCell ref="B12:C12"/>
    <mergeCell ref="B11:C11"/>
    <mergeCell ref="H2:I2"/>
    <mergeCell ref="H3:I3"/>
    <mergeCell ref="B102:C102"/>
    <mergeCell ref="F102:G102"/>
    <mergeCell ref="H102:I102"/>
    <mergeCell ref="J102:K102"/>
    <mergeCell ref="L102:M102"/>
    <mergeCell ref="N102:O102"/>
    <mergeCell ref="D102:E109"/>
    <mergeCell ref="B103:C103"/>
    <mergeCell ref="F103:G103"/>
    <mergeCell ref="H103:I103"/>
    <mergeCell ref="J103:K103"/>
    <mergeCell ref="L103:M103"/>
    <mergeCell ref="N103:O103"/>
    <mergeCell ref="B104:C104"/>
    <mergeCell ref="F104:G104"/>
    <mergeCell ref="H104:I104"/>
    <mergeCell ref="J104:K104"/>
    <mergeCell ref="L104:M104"/>
    <mergeCell ref="N104:O104"/>
    <mergeCell ref="B105:C105"/>
    <mergeCell ref="F105:G105"/>
    <mergeCell ref="H105:I105"/>
    <mergeCell ref="J105:K105"/>
    <mergeCell ref="L105:M105"/>
    <mergeCell ref="N105:O105"/>
    <mergeCell ref="B106:C106"/>
    <mergeCell ref="F106:G106"/>
    <mergeCell ref="H106:I106"/>
    <mergeCell ref="J106:K106"/>
    <mergeCell ref="L106:M106"/>
    <mergeCell ref="N106:O106"/>
    <mergeCell ref="B107:C107"/>
    <mergeCell ref="F107:G107"/>
    <mergeCell ref="H107:I107"/>
    <mergeCell ref="J107:K107"/>
    <mergeCell ref="L107:M107"/>
    <mergeCell ref="N107:O107"/>
    <mergeCell ref="B110:C110"/>
    <mergeCell ref="D110:E110"/>
    <mergeCell ref="F110:G110"/>
    <mergeCell ref="H110:I110"/>
    <mergeCell ref="J110:K110"/>
    <mergeCell ref="L110:M110"/>
    <mergeCell ref="N110:O110"/>
    <mergeCell ref="B111:C111"/>
    <mergeCell ref="D111:D115"/>
    <mergeCell ref="E111:E115"/>
    <mergeCell ref="F111:G111"/>
    <mergeCell ref="H111:I111"/>
    <mergeCell ref="J111:K111"/>
    <mergeCell ref="L111:M111"/>
    <mergeCell ref="N111:O111"/>
    <mergeCell ref="B112:C112"/>
    <mergeCell ref="F112:G112"/>
    <mergeCell ref="H112:I112"/>
    <mergeCell ref="J112:K112"/>
    <mergeCell ref="L112:M112"/>
    <mergeCell ref="N112:O112"/>
    <mergeCell ref="B113:C113"/>
    <mergeCell ref="F113:G113"/>
    <mergeCell ref="H113:I113"/>
    <mergeCell ref="J113:K113"/>
    <mergeCell ref="L113:M113"/>
    <mergeCell ref="N113:O113"/>
    <mergeCell ref="B114:C114"/>
    <mergeCell ref="F114:G114"/>
    <mergeCell ref="H114:I114"/>
    <mergeCell ref="J114:K114"/>
    <mergeCell ref="L114:M114"/>
    <mergeCell ref="N114:O114"/>
    <mergeCell ref="H125:I125"/>
    <mergeCell ref="J125:K125"/>
    <mergeCell ref="B127:C127"/>
    <mergeCell ref="F127:G127"/>
    <mergeCell ref="H127:I127"/>
    <mergeCell ref="J127:K127"/>
    <mergeCell ref="L125:M125"/>
    <mergeCell ref="N125:O125"/>
    <mergeCell ref="B126:C126"/>
    <mergeCell ref="F126:G126"/>
    <mergeCell ref="H126:I126"/>
    <mergeCell ref="J126:K126"/>
    <mergeCell ref="L126:M126"/>
    <mergeCell ref="N126:O126"/>
    <mergeCell ref="B125:C125"/>
    <mergeCell ref="D125:D129"/>
    <mergeCell ref="L127:M127"/>
    <mergeCell ref="N127:O127"/>
    <mergeCell ref="B128:C128"/>
    <mergeCell ref="F128:G128"/>
    <mergeCell ref="H128:I128"/>
    <mergeCell ref="J128:K128"/>
    <mergeCell ref="L128:M128"/>
    <mergeCell ref="N128:O128"/>
    <mergeCell ref="E125:E129"/>
    <mergeCell ref="F125:G125"/>
    <mergeCell ref="H139:I139"/>
    <mergeCell ref="J139:K139"/>
    <mergeCell ref="B141:C141"/>
    <mergeCell ref="F141:G141"/>
    <mergeCell ref="H141:I141"/>
    <mergeCell ref="J141:K141"/>
    <mergeCell ref="L139:M139"/>
    <mergeCell ref="N139:O139"/>
    <mergeCell ref="B140:C140"/>
    <mergeCell ref="F140:G140"/>
    <mergeCell ref="H140:I140"/>
    <mergeCell ref="J140:K140"/>
    <mergeCell ref="L140:M140"/>
    <mergeCell ref="N140:O140"/>
    <mergeCell ref="B139:C139"/>
    <mergeCell ref="D139:D143"/>
    <mergeCell ref="L141:M141"/>
    <mergeCell ref="N141:O141"/>
    <mergeCell ref="B142:C142"/>
    <mergeCell ref="F142:G142"/>
    <mergeCell ref="H142:I142"/>
    <mergeCell ref="J142:K142"/>
    <mergeCell ref="L142:M142"/>
    <mergeCell ref="N142:O142"/>
    <mergeCell ref="E139:E143"/>
    <mergeCell ref="F139:G139"/>
    <mergeCell ref="Q110:R110"/>
    <mergeCell ref="S110:T110"/>
    <mergeCell ref="U110:V110"/>
    <mergeCell ref="W110:X110"/>
    <mergeCell ref="Y110:Z110"/>
    <mergeCell ref="Q10:R10"/>
    <mergeCell ref="S10:T10"/>
    <mergeCell ref="U10:V10"/>
    <mergeCell ref="W10:X10"/>
    <mergeCell ref="Y10:Z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1:H29"/>
  <sheetViews>
    <sheetView zoomScalePageLayoutView="0" workbookViewId="0" topLeftCell="A1">
      <selection activeCell="J29" sqref="J29"/>
    </sheetView>
  </sheetViews>
  <sheetFormatPr defaultColWidth="11.421875" defaultRowHeight="12.75"/>
  <sheetData>
    <row r="1" spans="1:5" ht="27.75" customHeight="1">
      <c r="A1" s="23" t="s">
        <v>54</v>
      </c>
      <c r="B1" s="121">
        <f>MAX(A5:A77)</f>
        <v>3.03</v>
      </c>
      <c r="C1" s="23" t="s">
        <v>55</v>
      </c>
      <c r="D1" s="77">
        <f>MAX(B5:B110)</f>
        <v>42739</v>
      </c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2" ht="12.75">
      <c r="A4" s="74"/>
      <c r="B4" s="74"/>
    </row>
    <row r="5" spans="1:3" ht="12.75">
      <c r="A5" s="75" t="s">
        <v>56</v>
      </c>
      <c r="B5" s="76">
        <v>38147</v>
      </c>
      <c r="C5" t="s">
        <v>57</v>
      </c>
    </row>
    <row r="6" spans="1:3" ht="12.75">
      <c r="A6" s="74">
        <v>1.2</v>
      </c>
      <c r="B6" s="76">
        <v>38523</v>
      </c>
      <c r="C6" t="s">
        <v>58</v>
      </c>
    </row>
    <row r="7" spans="1:3" ht="12.75">
      <c r="A7" s="74">
        <v>1.3</v>
      </c>
      <c r="B7" s="76">
        <v>38791</v>
      </c>
      <c r="C7" t="s">
        <v>64</v>
      </c>
    </row>
    <row r="8" spans="1:3" ht="12.75">
      <c r="A8" s="74"/>
      <c r="B8" s="74"/>
      <c r="C8" t="s">
        <v>63</v>
      </c>
    </row>
    <row r="9" spans="1:3" ht="12.75">
      <c r="A9" s="74">
        <v>1.31</v>
      </c>
      <c r="B9" s="76">
        <v>38791</v>
      </c>
      <c r="C9" t="s">
        <v>67</v>
      </c>
    </row>
    <row r="10" spans="1:3" ht="12.75">
      <c r="A10" s="74">
        <v>1.41</v>
      </c>
      <c r="B10" s="76">
        <v>39349</v>
      </c>
      <c r="C10" t="s">
        <v>68</v>
      </c>
    </row>
    <row r="11" spans="1:3" ht="12.75">
      <c r="A11" s="74">
        <v>1.42</v>
      </c>
      <c r="B11" s="76">
        <v>39666</v>
      </c>
      <c r="C11" t="s">
        <v>69</v>
      </c>
    </row>
    <row r="12" spans="1:3" ht="12.75">
      <c r="A12" s="74">
        <v>1.43</v>
      </c>
      <c r="B12" s="76">
        <v>39688</v>
      </c>
      <c r="C12" t="s">
        <v>71</v>
      </c>
    </row>
    <row r="13" spans="1:3" ht="12.75">
      <c r="A13" s="75">
        <v>2.01</v>
      </c>
      <c r="B13" s="76">
        <v>39884</v>
      </c>
      <c r="C13" t="s">
        <v>75</v>
      </c>
    </row>
    <row r="14" ht="12.75">
      <c r="C14" s="157" t="s">
        <v>120</v>
      </c>
    </row>
    <row r="15" spans="1:3" ht="12.75">
      <c r="A15" s="74"/>
      <c r="B15" s="74"/>
      <c r="C15" s="157" t="s">
        <v>121</v>
      </c>
    </row>
    <row r="16" spans="1:3" ht="12.75">
      <c r="A16" s="74"/>
      <c r="B16" s="74"/>
      <c r="C16" s="157" t="s">
        <v>122</v>
      </c>
    </row>
    <row r="17" spans="1:3" ht="12.75">
      <c r="A17" s="74"/>
      <c r="B17" s="74"/>
      <c r="C17" s="157" t="s">
        <v>123</v>
      </c>
    </row>
    <row r="18" spans="1:3" ht="12.75">
      <c r="A18" s="74">
        <v>2.21</v>
      </c>
      <c r="B18" s="76">
        <v>40549</v>
      </c>
      <c r="C18" s="157" t="s">
        <v>124</v>
      </c>
    </row>
    <row r="19" spans="1:3" ht="12.75">
      <c r="A19" s="74">
        <v>2.22</v>
      </c>
      <c r="B19" s="76">
        <v>40550</v>
      </c>
      <c r="C19" s="157" t="s">
        <v>125</v>
      </c>
    </row>
    <row r="20" spans="1:3" ht="12.75">
      <c r="A20" s="74">
        <v>2.23</v>
      </c>
      <c r="B20" s="76">
        <v>40589</v>
      </c>
      <c r="C20" s="157" t="s">
        <v>126</v>
      </c>
    </row>
    <row r="21" spans="1:8" ht="12.75">
      <c r="A21" s="256">
        <v>3</v>
      </c>
      <c r="B21" s="76">
        <v>40735</v>
      </c>
      <c r="C21" s="157" t="s">
        <v>132</v>
      </c>
      <c r="G21" s="430" t="s">
        <v>149</v>
      </c>
      <c r="H21" s="430"/>
    </row>
    <row r="22" spans="1:8" ht="12.75">
      <c r="A22" s="74"/>
      <c r="B22" s="74"/>
      <c r="C22" s="157" t="s">
        <v>133</v>
      </c>
      <c r="G22" s="430"/>
      <c r="H22" s="430"/>
    </row>
    <row r="23" spans="1:3" ht="12.75">
      <c r="A23" s="74">
        <v>3.01</v>
      </c>
      <c r="B23" s="76">
        <v>42649</v>
      </c>
      <c r="C23" s="157" t="s">
        <v>150</v>
      </c>
    </row>
    <row r="24" ht="12.75">
      <c r="C24" s="157" t="s">
        <v>151</v>
      </c>
    </row>
    <row r="25" ht="12.75">
      <c r="C25" s="157" t="s">
        <v>152</v>
      </c>
    </row>
    <row r="26" ht="12.75">
      <c r="C26" s="157" t="s">
        <v>153</v>
      </c>
    </row>
    <row r="27" ht="12.75">
      <c r="C27" s="157" t="s">
        <v>154</v>
      </c>
    </row>
    <row r="28" spans="1:3" ht="12.75">
      <c r="A28" s="74">
        <v>3.02</v>
      </c>
      <c r="B28" s="271">
        <v>42664</v>
      </c>
      <c r="C28" s="157" t="s">
        <v>155</v>
      </c>
    </row>
    <row r="29" spans="1:3" ht="12.75">
      <c r="A29">
        <v>3.03</v>
      </c>
      <c r="B29" s="271">
        <v>42739</v>
      </c>
      <c r="C29" s="157" t="s">
        <v>156</v>
      </c>
    </row>
  </sheetData>
  <sheetProtection/>
  <mergeCells count="1">
    <mergeCell ref="G21:H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DOFFIN Laurent</dc:creator>
  <cp:keywords/>
  <dc:description/>
  <cp:lastModifiedBy>DOFFIN Laurent</cp:lastModifiedBy>
  <cp:lastPrinted>2016-09-27T08:24:45Z</cp:lastPrinted>
  <dcterms:created xsi:type="dcterms:W3CDTF">2003-08-02T14:06:20Z</dcterms:created>
  <dcterms:modified xsi:type="dcterms:W3CDTF">2017-01-04T08:57:07Z</dcterms:modified>
  <cp:category/>
  <cp:version/>
  <cp:contentType/>
  <cp:contentStatus/>
</cp:coreProperties>
</file>